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3\Нефтегазпромтех\070423 Б 1\"/>
    </mc:Choice>
  </mc:AlternateContent>
  <xr:revisionPtr revIDLastSave="0" documentId="13_ncr:1_{B176A7E2-D78A-4596-AFB7-87EE9973F5FE}" xr6:coauthVersionLast="36" xr6:coauthVersionMax="36" xr10:uidLastSave="{00000000-0000-0000-0000-000000000000}"/>
  <bookViews>
    <workbookView xWindow="0" yWindow="0" windowWidth="28800" windowHeight="12634" firstSheet="1" activeTab="1" xr2:uid="{00000000-000D-0000-FFFF-FFFF00000000}"/>
  </bookViews>
  <sheets>
    <sheet name="График бурения " sheetId="1" state="hidden" r:id="rId1"/>
    <sheet name="Расчет отходов бурения - 1 скв." sheetId="8" r:id="rId2"/>
    <sheet name="Расчет отходов бурения - 2 скв." sheetId="9" state="hidden" r:id="rId3"/>
    <sheet name="Стоимость утилизации" sheetId="5" state="hidden" r:id="rId4"/>
  </sheets>
  <definedNames>
    <definedName name="_xlnm.Print_Area" localSheetId="3">'Стоимость утилизации'!$A$1:$F$31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8" l="1"/>
  <c r="B2" i="8" l="1"/>
  <c r="B2" i="9" l="1"/>
  <c r="D53" i="9"/>
  <c r="H30" i="9"/>
  <c r="H31" i="9" s="1"/>
  <c r="H33" i="9" s="1"/>
  <c r="H35" i="9" s="1"/>
  <c r="G30" i="9"/>
  <c r="G31" i="9" s="1"/>
  <c r="G33" i="9" s="1"/>
  <c r="G35" i="9" s="1"/>
  <c r="F30" i="9"/>
  <c r="F31" i="9" s="1"/>
  <c r="F33" i="9" s="1"/>
  <c r="F35" i="9" s="1"/>
  <c r="E30" i="9"/>
  <c r="E31" i="9" s="1"/>
  <c r="E33" i="9" s="1"/>
  <c r="E35" i="9" s="1"/>
  <c r="D30" i="9"/>
  <c r="D31" i="9" s="1"/>
  <c r="B6" i="9"/>
  <c r="B5" i="9"/>
  <c r="B4" i="9"/>
  <c r="B3" i="9"/>
  <c r="H30" i="8"/>
  <c r="H31" i="8" s="1"/>
  <c r="H33" i="8" s="1"/>
  <c r="H35" i="8" s="1"/>
  <c r="G30" i="8"/>
  <c r="G31" i="8" s="1"/>
  <c r="G33" i="8" s="1"/>
  <c r="G35" i="8" s="1"/>
  <c r="F30" i="8"/>
  <c r="F31" i="8" s="1"/>
  <c r="F33" i="8" s="1"/>
  <c r="F35" i="8" s="1"/>
  <c r="E30" i="8"/>
  <c r="E31" i="8" s="1"/>
  <c r="D30" i="8"/>
  <c r="D31" i="8" s="1"/>
  <c r="D33" i="8" l="1"/>
  <c r="D35" i="8" s="1"/>
  <c r="D51" i="8"/>
  <c r="D54" i="8" s="1"/>
  <c r="E33" i="8"/>
  <c r="E35" i="8" s="1"/>
  <c r="D36" i="8" s="1"/>
  <c r="C76" i="8" s="1"/>
  <c r="D33" i="9"/>
  <c r="D51" i="9"/>
  <c r="D54" i="9" s="1"/>
  <c r="B4" i="8"/>
  <c r="D69" i="8" l="1"/>
  <c r="D70" i="8" s="1"/>
  <c r="D72" i="8" s="1"/>
  <c r="D56" i="8"/>
  <c r="B76" i="8"/>
  <c r="D56" i="9"/>
  <c r="C77" i="9" s="1"/>
  <c r="B77" i="9"/>
  <c r="D69" i="9"/>
  <c r="D70" i="9" s="1"/>
  <c r="D35" i="9"/>
  <c r="D36" i="9" s="1"/>
  <c r="C76" i="9" s="1"/>
  <c r="B76" i="9"/>
  <c r="B3" i="8"/>
  <c r="E13" i="5"/>
  <c r="B6" i="8"/>
  <c r="B5" i="8"/>
  <c r="B78" i="9" l="1"/>
  <c r="B79" i="9" s="1"/>
  <c r="D72" i="9"/>
  <c r="C78" i="9" s="1"/>
  <c r="C79" i="9" s="1"/>
  <c r="F25" i="5"/>
  <c r="E25" i="5"/>
  <c r="D25" i="5"/>
  <c r="C77" i="8" l="1"/>
  <c r="B77" i="8"/>
  <c r="E6" i="5" s="1"/>
  <c r="E16" i="5" s="1"/>
  <c r="F16" i="5" s="1"/>
  <c r="F6" i="5" l="1"/>
  <c r="C78" i="8"/>
  <c r="C79" i="8" s="1"/>
  <c r="B78" i="8"/>
  <c r="E7" i="5" l="1"/>
  <c r="E17" i="5" s="1"/>
  <c r="F17" i="5" s="1"/>
  <c r="B79" i="8"/>
  <c r="E5" i="5"/>
  <c r="F5" i="5" s="1"/>
  <c r="E15" i="5"/>
  <c r="F15" i="5" s="1"/>
  <c r="F7" i="5" l="1"/>
  <c r="F8" i="5" s="1"/>
  <c r="D29" i="5" s="1"/>
  <c r="F18" i="5"/>
  <c r="D30" i="5" s="1"/>
  <c r="F29" i="5"/>
  <c r="F30" i="5" l="1"/>
  <c r="E29" i="5" l="1"/>
  <c r="E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Попович Евгения Николаевна</author>
  </authors>
  <commentList>
    <comment ref="B1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Попович Евгения Николаевна:</t>
        </r>
        <r>
          <rPr>
            <sz val="9"/>
            <color indexed="81"/>
            <rFont val="Tahoma"/>
            <family val="2"/>
            <charset val="204"/>
          </rPr>
          <t xml:space="preserve">
8300 за куб. в 2022 году </t>
        </r>
      </text>
    </comment>
  </commentList>
</comments>
</file>

<file path=xl/sharedStrings.xml><?xml version="1.0" encoding="utf-8"?>
<sst xmlns="http://schemas.openxmlformats.org/spreadsheetml/2006/main" count="581" uniqueCount="148">
  <si>
    <t>№ п/п</t>
  </si>
  <si>
    <t>Наименование месторождения</t>
  </si>
  <si>
    <t>Куст</t>
  </si>
  <si>
    <t>Скважина</t>
  </si>
  <si>
    <t>Тип скважины</t>
  </si>
  <si>
    <t>Дата начала и окончания бурения</t>
  </si>
  <si>
    <t>Наличие проектной документации</t>
  </si>
  <si>
    <t>-</t>
  </si>
  <si>
    <t>Количество суток бурения, 
сут.</t>
  </si>
  <si>
    <t>Плановая глубина скважины,
 м</t>
  </si>
  <si>
    <t>Номер скважины</t>
  </si>
  <si>
    <t>Проходка скважины, м</t>
  </si>
  <si>
    <t>Период бурения</t>
  </si>
  <si>
    <t>Количество дней бурения, сут.</t>
  </si>
  <si>
    <t>ki - коэффициент кавернозности в i-м интервале.</t>
  </si>
  <si>
    <t>Наименование</t>
  </si>
  <si>
    <t>Ед. изм.</t>
  </si>
  <si>
    <t>направление</t>
  </si>
  <si>
    <t>кондуктор</t>
  </si>
  <si>
    <t>техническая</t>
  </si>
  <si>
    <t>эксплуатационная
 колонна</t>
  </si>
  <si>
    <t>Интервал</t>
  </si>
  <si>
    <t>м</t>
  </si>
  <si>
    <t>di</t>
  </si>
  <si>
    <t>Коэффициент кавернозности</t>
  </si>
  <si>
    <t>Объем интервала скважины</t>
  </si>
  <si>
    <t xml:space="preserve">Vскв. </t>
  </si>
  <si>
    <t>м3</t>
  </si>
  <si>
    <t>Объем всей скважины</t>
  </si>
  <si>
    <t>Шламы буровые при бурении, связанном с добычей сырой нефти, малоопасные
ФККО: 2 91 120 01 39 4</t>
  </si>
  <si>
    <t>т</t>
  </si>
  <si>
    <t>Значение</t>
  </si>
  <si>
    <t>р</t>
  </si>
  <si>
    <t>т/м3</t>
  </si>
  <si>
    <t>Растворы буровые при бурении нефтяных скважин отработанные малоопасные
ФККО: 2 91 110 01 39 4</t>
  </si>
  <si>
    <t>Vц - объем циркуляционной системы  буровой установки -</t>
  </si>
  <si>
    <t>Объем циркуляционной системы  буровой установки</t>
  </si>
  <si>
    <t>Vц</t>
  </si>
  <si>
    <t>Объем отработанного бурового раствора по скважине</t>
  </si>
  <si>
    <t>Vобр.</t>
  </si>
  <si>
    <t>Плотность отработанного раствора</t>
  </si>
  <si>
    <t>Масса отработанного бурового раствора по скважине</t>
  </si>
  <si>
    <t>Воды сточные буровые при бурении, связанном с добычей сырой нефти, малоопасные
ФККО: 2 91 130 01 32 4</t>
  </si>
  <si>
    <t>Vобр. - объем отработанного бурового раствора, м3.</t>
  </si>
  <si>
    <t>1,1 - плотность буровых сточных вод, т/м3.</t>
  </si>
  <si>
    <t>Объем отработанного бурового раствора</t>
  </si>
  <si>
    <t>Объем буровых сточных вод по скважине</t>
  </si>
  <si>
    <t>Vбсв.</t>
  </si>
  <si>
    <t>Плотность буровых сточных вод</t>
  </si>
  <si>
    <t>Масса буровых сточных вод по скважине</t>
  </si>
  <si>
    <t>Наименование отхода</t>
  </si>
  <si>
    <t>Объем отхода, м3</t>
  </si>
  <si>
    <t>Масса отхода, т</t>
  </si>
  <si>
    <t>Итого, отходов бурения</t>
  </si>
  <si>
    <t>хвостовик</t>
  </si>
  <si>
    <t>Наименование отхода: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</si>
  <si>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Стоимость утилизации 1 куб.м. отхода </t>
    </r>
  </si>
  <si>
    <t>Объем утилизации отхода, 
куб.м.</t>
  </si>
  <si>
    <t>Стоимость утилизации,
 руб. без НДС</t>
  </si>
  <si>
    <t>Расчет образования отходов бурения</t>
  </si>
  <si>
    <t xml:space="preserve">Расчет стоимости утилизация отходов бурения </t>
  </si>
  <si>
    <t>1 вариант. Расчет стоимости утилизации на месте в временном шламонакопителе</t>
  </si>
  <si>
    <t>2 вариант. Расчет стоимости утилизации на установке (вывоз)</t>
  </si>
  <si>
    <t>ООО СПАСФ "Природа"</t>
  </si>
  <si>
    <t xml:space="preserve">3. Итого </t>
  </si>
  <si>
    <t>Стоимость утилизации отходов бурения, руб. без НДС:</t>
  </si>
  <si>
    <t>Х</t>
  </si>
  <si>
    <t>Северо-Мастерьельское м/н,
куст 2, скв. 8 3БС
проходка - 1 100 м
период бурения - 15.03.2022 - 13.04.2022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</si>
  <si>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Стоимость утилизации и транспортировки 1 куб.м. Отхода</t>
    </r>
  </si>
  <si>
    <t>Расчет стоимости утилизация отходов бурения по двум способам:</t>
  </si>
  <si>
    <t>Компания по утилизации отходов</t>
  </si>
  <si>
    <t>Способ утилизации</t>
  </si>
  <si>
    <t>вывоз с площадки бурения</t>
  </si>
  <si>
    <t>момент образования отхода - 15.03.2022</t>
  </si>
  <si>
    <t>момент образования отхода - 26.05.2022</t>
  </si>
  <si>
    <t>момент образования отхода - 13.09.2022</t>
  </si>
  <si>
    <t>Период разрешенного временного складирования отходов - 15.03.2022-15.02.2023</t>
  </si>
  <si>
    <t>Период разрешенного временного складирования отходов - 26.05.2022-26.04.2023</t>
  </si>
  <si>
    <t>Период разрешенного временного складирования отходов - 13.09.2022-13.08.2023</t>
  </si>
  <si>
    <t>планируемый способ утилизации - вывоз</t>
  </si>
  <si>
    <t>планируемый способ утилизации - в шламонакопителе</t>
  </si>
  <si>
    <t>в шламонакопителе на площадке бурения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</si>
  <si>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rFont val="Calibri"/>
        <family val="2"/>
        <charset val="204"/>
        <scheme val="minor"/>
      </rPr>
      <t>ООО СПАСФ «Природа» предлагает утилизацию бурового шлама с получением продукта, пригодного для последующего использования при рекультивации шламонакопителей. 
Ориентировочная стоимость утилизации 1 куб.м. отхода составляет – 3 500,00 руб. - ОБР и БСВ, 4 000,00 руб. БШ.  В стоимость входит: работа персонала, проживание, питание, работа техники, материалы, исследование полученного продукта утилизации.</t>
    </r>
  </si>
  <si>
    <t>ООО "Экологика"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</si>
  <si>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ООО "Экологтка" предлагает выполнить работы по транспортированию и утилизации отходов бурения на собственной площадке утилизации отходов в Усинском районе.
Ориентировочная стоимость транспортировки и утилизации 1 т отхода составляет – 9 130,00 руб. без НДС.
* Стоимость утилизации указана по итогам обсуждения с представителями ООО СПАСФ "Природа" при условии безвозмездного предоставления экскватора АО "Комнедра"</t>
    </r>
  </si>
  <si>
    <t>Нижнечутинское</t>
  </si>
  <si>
    <t>518б</t>
  </si>
  <si>
    <t>4001б</t>
  </si>
  <si>
    <t>вертикальная</t>
  </si>
  <si>
    <t>июнь 2023</t>
  </si>
  <si>
    <t>нет</t>
  </si>
  <si>
    <t>График строительства эксплуатационных, разведочных скважин и боковых стволов ООО "НЕФТЕГАЗПРОМТЕХ".</t>
  </si>
  <si>
    <t>Объёмы образования отходов бурения определен по РД 39-133-94
 "Инструкция по охране окружающей среды при строительстве скважин на нефть и газ на суше".</t>
  </si>
  <si>
    <t>где, Vшл. - объем шлама в i-м интервале бурения, м3/скв.</t>
  </si>
  <si>
    <t>Кр - коэффициент, учитывающий разуплотнение выбуренной породы.</t>
  </si>
  <si>
    <t>Vсi - объем скважины в i-м интервале, м3, определяется по формуле:</t>
  </si>
  <si>
    <t>где, Ii - длина скважины в i-м интервале бурения, м, принимается по данным проектной документации;</t>
  </si>
  <si>
    <t>Kki - коэффициент кавернозности в i-м инервале бурения, м2, определяется по формуле:</t>
  </si>
  <si>
    <t>Si - площадь сечения скважины в i-м интервале бурения, м2, определяется по формуле:</t>
  </si>
  <si>
    <t>где, di - диаметр сечения скважины в i-м интервале бурения, мм, принимается по данным проектной документации;</t>
  </si>
  <si>
    <t>р - плотность выбуренной породы, т/м3.</t>
  </si>
  <si>
    <t>Диаметр интервала ствола скважины</t>
  </si>
  <si>
    <t>Длина интервала скважины</t>
  </si>
  <si>
    <t>Площадь сечения</t>
  </si>
  <si>
    <t>Коэффициент разуплотнения породы</t>
  </si>
  <si>
    <t>Объем выбуренной породы по интервалу</t>
  </si>
  <si>
    <t>Плотность выбуренной породы</t>
  </si>
  <si>
    <t>Масса бурового шлама</t>
  </si>
  <si>
    <t>Ii</t>
  </si>
  <si>
    <t>Kki</t>
  </si>
  <si>
    <t>Si</t>
  </si>
  <si>
    <t xml:space="preserve">Vci </t>
  </si>
  <si>
    <t>Kp</t>
  </si>
  <si>
    <t>Vшi</t>
  </si>
  <si>
    <t>p</t>
  </si>
  <si>
    <t>Gшi</t>
  </si>
  <si>
    <t>мм</t>
  </si>
  <si>
    <t>м2</t>
  </si>
  <si>
    <t>м3/скв.</t>
  </si>
  <si>
    <t>т/скв.</t>
  </si>
  <si>
    <t>Значения показателей по колоннам</t>
  </si>
  <si>
    <r>
      <t xml:space="preserve">Vшл. = Кр * Vсi </t>
    </r>
    <r>
      <rPr>
        <sz val="11"/>
        <color theme="1"/>
        <rFont val="Calibri"/>
        <family val="2"/>
        <charset val="204"/>
        <scheme val="minor"/>
      </rPr>
      <t>- объем скважины, м3</t>
    </r>
  </si>
  <si>
    <r>
      <t xml:space="preserve">Vci. = Ii * Si * Kki </t>
    </r>
    <r>
      <rPr>
        <sz val="11"/>
        <color theme="1"/>
        <rFont val="Calibri"/>
        <family val="2"/>
        <charset val="204"/>
        <scheme val="minor"/>
      </rPr>
      <t>- объем скважины, м3</t>
    </r>
  </si>
  <si>
    <t>где, Vскв. - объем скважины, м3, определен при расчете шлама;</t>
  </si>
  <si>
    <t>Кр - коэффициент, учитывающий разуплотнение выбуренной породы;</t>
  </si>
  <si>
    <t>К - коэффициент, учитывающий потери бурового раствора, уходящего со шламом при очистке на  вибросите, в соответствии с РД 39-3-819-91 - 1,052;</t>
  </si>
  <si>
    <t>р - плотность бурового раствора, т/м3.</t>
  </si>
  <si>
    <r>
      <t xml:space="preserve">Si = 0,785 * (di)2 * 0,000001, </t>
    </r>
    <r>
      <rPr>
        <sz val="11"/>
        <color theme="1"/>
        <rFont val="Calibri"/>
        <family val="2"/>
        <charset val="204"/>
        <scheme val="minor"/>
      </rPr>
      <t>м2</t>
    </r>
  </si>
  <si>
    <r>
      <t xml:space="preserve">Vобр. = Vскв*Кр*К+0,5*Vц, </t>
    </r>
    <r>
      <rPr>
        <i/>
        <sz val="11"/>
        <color theme="1"/>
        <rFont val="Calibri"/>
        <family val="2"/>
        <charset val="204"/>
        <scheme val="minor"/>
      </rPr>
      <t>объем отработанного раствора, м3</t>
    </r>
  </si>
  <si>
    <t>Обозначение в формулах</t>
  </si>
  <si>
    <t>Кр</t>
  </si>
  <si>
    <t>Коэффициент разуплотнения выбуренной породы</t>
  </si>
  <si>
    <r>
      <t xml:space="preserve">Gобр. = Vобр.*р </t>
    </r>
    <r>
      <rPr>
        <i/>
        <sz val="11"/>
        <color theme="1"/>
        <rFont val="Calibri"/>
        <family val="2"/>
        <charset val="204"/>
        <scheme val="minor"/>
      </rPr>
      <t>- масса отработанного раствора, т</t>
    </r>
  </si>
  <si>
    <t>где, Gобр. - объем отработанного раствора, м3;</t>
  </si>
  <si>
    <t>Gобр.</t>
  </si>
  <si>
    <t>1,12 - плотность обр, т/м3.</t>
  </si>
  <si>
    <r>
      <t xml:space="preserve">Vбсв. = 2*Vобр., </t>
    </r>
    <r>
      <rPr>
        <i/>
        <sz val="11"/>
        <color theme="1"/>
        <rFont val="Calibri"/>
        <family val="2"/>
        <charset val="204"/>
        <scheme val="minor"/>
      </rPr>
      <t>объем буровых сточных вод, м3</t>
    </r>
  </si>
  <si>
    <t>где, 2 - коэффициент;</t>
  </si>
  <si>
    <t>где, Vбсв. - объем буровых сточных вод, м3.</t>
  </si>
  <si>
    <r>
      <t xml:space="preserve">Gбсв. = Vбсв.*p, </t>
    </r>
    <r>
      <rPr>
        <sz val="11"/>
        <color theme="1"/>
        <rFont val="Calibri"/>
        <family val="2"/>
        <charset val="204"/>
        <scheme val="minor"/>
      </rPr>
      <t>масса отработанного раствора, т</t>
    </r>
  </si>
  <si>
    <t>Gбсв.</t>
  </si>
  <si>
    <t xml:space="preserve"> Объёмы образования отходов бурения рассчитан в зависимости от  конструкции скважины.</t>
  </si>
  <si>
    <t>1. Расчет  объемов образования шламов буровых при бурении, связанном с добычей сырой нефти, малоопасных</t>
  </si>
  <si>
    <t>2. Растворы буровые при бурении нефтяных скважин отработанные малоопасные</t>
  </si>
  <si>
    <t>3. Воды сточные буровые при бурении, связанном с добычей сырой нефти, малоопасные</t>
  </si>
  <si>
    <t>1,0 - плотность буровых сточных вод, т/м3.</t>
  </si>
  <si>
    <t>Расчет образования отходов бурения на 1 скважину</t>
  </si>
  <si>
    <t>Приложение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</si>
</sst>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u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4" xfId="0" applyFill="1" applyBorder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165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/>
    </xf>
    <xf numFmtId="165" fontId="0" fillId="3" borderId="0" xfId="0" applyNumberForma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2" borderId="17" xfId="0" applyFill="1" applyBorder="1"/>
    <xf numFmtId="0" fontId="0" fillId="2" borderId="18" xfId="0" applyFill="1" applyBorder="1" applyAlignment="1">
      <alignment horizontal="right"/>
    </xf>
    <xf numFmtId="0" fontId="0" fillId="2" borderId="11" xfId="0" applyFill="1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/>
    <xf numFmtId="164" fontId="4" fillId="0" borderId="18" xfId="0" applyNumberFormat="1" applyFont="1" applyBorder="1" applyAlignment="1">
      <alignment horizontal="center" vertical="center"/>
    </xf>
    <xf numFmtId="4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3" fontId="0" fillId="3" borderId="0" xfId="0" applyNumberFormat="1" applyFill="1" applyBorder="1" applyAlignment="1">
      <alignment horizontal="left" vertical="center"/>
    </xf>
    <xf numFmtId="0" fontId="5" fillId="0" borderId="0" xfId="0" applyFont="1" applyBorder="1"/>
    <xf numFmtId="0" fontId="0" fillId="0" borderId="14" xfId="0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0" fillId="0" borderId="0" xfId="0"/>
    <xf numFmtId="4" fontId="1" fillId="0" borderId="0" xfId="0" applyNumberFormat="1" applyFont="1"/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0" fillId="0" borderId="0" xfId="0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5" xfId="0" applyFill="1" applyBorder="1"/>
    <xf numFmtId="0" fontId="0" fillId="2" borderId="13" xfId="0" applyFill="1" applyBorder="1"/>
    <xf numFmtId="0" fontId="0" fillId="2" borderId="8" xfId="0" applyFill="1" applyBorder="1"/>
    <xf numFmtId="0" fontId="0" fillId="0" borderId="13" xfId="0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0" fillId="2" borderId="18" xfId="0" applyNumberFormat="1" applyFill="1" applyBorder="1" applyAlignment="1">
      <alignment horizontal="right"/>
    </xf>
    <xf numFmtId="0" fontId="7" fillId="0" borderId="0" xfId="0" applyFont="1" applyBorder="1"/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/>
    <xf numFmtId="0" fontId="0" fillId="0" borderId="28" xfId="0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2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2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4" borderId="5" xfId="0" applyFont="1" applyFill="1" applyBorder="1"/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/>
    <xf numFmtId="0" fontId="0" fillId="3" borderId="0" xfId="0" applyFill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/>
    <xf numFmtId="0" fontId="0" fillId="5" borderId="0" xfId="0" applyFill="1" applyBorder="1"/>
    <xf numFmtId="166" fontId="1" fillId="0" borderId="18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166" fontId="4" fillId="4" borderId="1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wrapText="1"/>
    </xf>
    <xf numFmtId="164" fontId="1" fillId="4" borderId="1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wrapText="1"/>
    </xf>
    <xf numFmtId="0" fontId="0" fillId="4" borderId="9" xfId="0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1" fillId="4" borderId="18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3" borderId="0" xfId="0" applyFont="1" applyFill="1" applyBorder="1" applyAlignment="1">
      <alignment horizontal="right" vertical="center"/>
    </xf>
    <xf numFmtId="165" fontId="0" fillId="3" borderId="0" xfId="0" applyNumberFormat="1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3" fontId="0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4" fillId="4" borderId="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top"/>
    </xf>
    <xf numFmtId="4" fontId="0" fillId="0" borderId="9" xfId="0" applyNumberFormat="1" applyBorder="1" applyAlignment="1">
      <alignment horizontal="center" vertical="top"/>
    </xf>
    <xf numFmtId="0" fontId="1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4" fillId="4" borderId="39" xfId="0" applyNumberFormat="1" applyFont="1" applyFill="1" applyBorder="1" applyAlignment="1">
      <alignment horizontal="left" vertical="center" wrapText="1"/>
    </xf>
    <xf numFmtId="2" fontId="0" fillId="0" borderId="40" xfId="0" applyNumberForma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2" fillId="5" borderId="0" xfId="0" applyFont="1" applyFill="1" applyBorder="1" applyAlignment="1"/>
    <xf numFmtId="166" fontId="0" fillId="4" borderId="9" xfId="0" applyNumberForma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5" fillId="0" borderId="0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/>
    <xf numFmtId="0" fontId="0" fillId="0" borderId="0" xfId="0" applyAlignment="1"/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165" fontId="0" fillId="3" borderId="14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top" wrapText="1"/>
    </xf>
    <xf numFmtId="4" fontId="0" fillId="0" borderId="18" xfId="0" applyNumberFormat="1" applyBorder="1" applyAlignment="1">
      <alignment horizontal="center" vertical="top" wrapText="1"/>
    </xf>
    <xf numFmtId="4" fontId="0" fillId="3" borderId="9" xfId="0" applyNumberFormat="1" applyFill="1" applyBorder="1" applyAlignment="1">
      <alignment horizontal="center" vertical="top" wrapText="1"/>
    </xf>
    <xf numFmtId="4" fontId="0" fillId="0" borderId="11" xfId="0" applyNumberFormat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2" xfId="0" applyNumberFormat="1" applyBorder="1" applyAlignment="1">
      <alignment horizontal="center" vertical="center" wrapText="1"/>
    </xf>
    <xf numFmtId="4" fontId="0" fillId="0" borderId="33" xfId="0" applyNumberFormat="1" applyBorder="1" applyAlignment="1">
      <alignment horizontal="center" vertical="center" wrapText="1"/>
    </xf>
    <xf numFmtId="0" fontId="0" fillId="0" borderId="19" xfId="0" applyFont="1" applyBorder="1" applyAlignment="1">
      <alignment horizontal="right" wrapText="1"/>
    </xf>
    <xf numFmtId="0" fontId="0" fillId="0" borderId="20" xfId="0" applyFont="1" applyBorder="1" applyAlignment="1">
      <alignment horizontal="right" wrapText="1"/>
    </xf>
    <xf numFmtId="0" fontId="0" fillId="0" borderId="31" xfId="0" applyFont="1" applyBorder="1" applyAlignment="1">
      <alignment horizontal="right" wrapText="1"/>
    </xf>
    <xf numFmtId="0" fontId="10" fillId="0" borderId="3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5" fillId="0" borderId="0" xfId="0" applyFont="1" applyBorder="1" applyAlignment="1">
      <alignment horizontal="right"/>
    </xf>
  </cellXfs>
  <cellStyles count="7">
    <cellStyle name="Обычный" xfId="0" builtinId="0"/>
    <cellStyle name="Обычный 2" xfId="1" xr:uid="{00000000-0005-0000-0000-000001000000}"/>
    <cellStyle name="Обычный 72 2" xfId="2" xr:uid="{00000000-0005-0000-0000-000002000000}"/>
    <cellStyle name="Обычный 72 2 2" xfId="5" xr:uid="{00000000-0005-0000-0000-000003000000}"/>
    <cellStyle name="Обычный 73 2" xfId="3" xr:uid="{00000000-0005-0000-0000-000004000000}"/>
    <cellStyle name="Обычный 73 2 2" xfId="6" xr:uid="{00000000-0005-0000-0000-000005000000}"/>
    <cellStyle name="Обычный 75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"/>
  <sheetViews>
    <sheetView workbookViewId="0">
      <selection activeCell="F19" sqref="F19"/>
    </sheetView>
  </sheetViews>
  <sheetFormatPr defaultRowHeight="14.6" x14ac:dyDescent="0.4"/>
  <cols>
    <col min="1" max="1" width="4.69140625" customWidth="1"/>
    <col min="2" max="2" width="27.3046875" customWidth="1"/>
    <col min="3" max="3" width="8.53515625" customWidth="1"/>
    <col min="4" max="4" width="12.3046875" customWidth="1"/>
    <col min="5" max="5" width="32.15234375" customWidth="1"/>
    <col min="6" max="6" width="13.69140625" customWidth="1"/>
    <col min="7" max="7" width="23" customWidth="1"/>
    <col min="8" max="8" width="13.84375" customWidth="1"/>
    <col min="9" max="9" width="15.69140625" customWidth="1"/>
  </cols>
  <sheetData>
    <row r="1" spans="1:11" x14ac:dyDescent="0.4">
      <c r="A1" s="3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8.3" x14ac:dyDescent="0.4">
      <c r="A3" s="71" t="s">
        <v>0</v>
      </c>
      <c r="B3" s="71" t="s">
        <v>1</v>
      </c>
      <c r="C3" s="73" t="s">
        <v>2</v>
      </c>
      <c r="D3" s="73" t="s">
        <v>3</v>
      </c>
      <c r="E3" s="73" t="s">
        <v>4</v>
      </c>
      <c r="F3" s="71" t="s">
        <v>9</v>
      </c>
      <c r="G3" s="71" t="s">
        <v>5</v>
      </c>
      <c r="H3" s="71" t="s">
        <v>8</v>
      </c>
      <c r="I3" s="71" t="s">
        <v>6</v>
      </c>
      <c r="J3" s="4"/>
      <c r="K3" s="4"/>
    </row>
    <row r="4" spans="1:11" x14ac:dyDescent="0.4">
      <c r="A4" s="2">
        <v>1</v>
      </c>
      <c r="B4" s="70" t="s">
        <v>85</v>
      </c>
      <c r="C4" s="2"/>
      <c r="D4" s="2" t="s">
        <v>86</v>
      </c>
      <c r="E4" s="2" t="s">
        <v>88</v>
      </c>
      <c r="F4" s="43">
        <v>80</v>
      </c>
      <c r="G4" s="81" t="s">
        <v>89</v>
      </c>
      <c r="H4" s="2"/>
      <c r="I4" s="2" t="s">
        <v>90</v>
      </c>
      <c r="J4" s="5"/>
      <c r="K4" s="1"/>
    </row>
    <row r="5" spans="1:11" x14ac:dyDescent="0.4">
      <c r="A5" s="2">
        <v>2</v>
      </c>
      <c r="B5" s="70" t="s">
        <v>85</v>
      </c>
      <c r="C5" s="2"/>
      <c r="D5" s="2" t="s">
        <v>87</v>
      </c>
      <c r="E5" s="2" t="s">
        <v>88</v>
      </c>
      <c r="F5" s="43">
        <v>81</v>
      </c>
      <c r="G5" s="81" t="s">
        <v>89</v>
      </c>
      <c r="H5" s="2"/>
      <c r="I5" s="2" t="s">
        <v>90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0"/>
  <sheetViews>
    <sheetView tabSelected="1" zoomScaleNormal="100" workbookViewId="0">
      <selection activeCell="H1" sqref="H1"/>
    </sheetView>
  </sheetViews>
  <sheetFormatPr defaultColWidth="9.15234375" defaultRowHeight="14.6" x14ac:dyDescent="0.4"/>
  <cols>
    <col min="1" max="1" width="41.3828125" style="41" customWidth="1"/>
    <col min="2" max="2" width="20.84375" style="41" customWidth="1"/>
    <col min="3" max="3" width="9.15234375" style="41"/>
    <col min="4" max="4" width="15.53515625" style="41" customWidth="1"/>
    <col min="5" max="5" width="16.3828125" style="41" customWidth="1"/>
    <col min="6" max="6" width="14.53515625" style="41" customWidth="1"/>
    <col min="7" max="8" width="18.15234375" style="41" customWidth="1"/>
    <col min="9" max="16384" width="9.15234375" style="41"/>
  </cols>
  <sheetData>
    <row r="1" spans="1:11" ht="18.899999999999999" thickBot="1" x14ac:dyDescent="0.55000000000000004">
      <c r="A1" s="151" t="s">
        <v>146</v>
      </c>
      <c r="B1" s="125"/>
      <c r="C1" s="125"/>
      <c r="D1" s="125"/>
      <c r="E1" s="125"/>
      <c r="F1" s="125"/>
      <c r="G1" s="125"/>
      <c r="H1" s="206" t="s">
        <v>147</v>
      </c>
      <c r="I1" s="27"/>
      <c r="J1" s="27"/>
      <c r="K1" s="27"/>
    </row>
    <row r="2" spans="1:11" x14ac:dyDescent="0.4">
      <c r="A2" s="45" t="s">
        <v>10</v>
      </c>
      <c r="B2" s="17" t="str">
        <f>'График бурения '!$D$4</f>
        <v>518б</v>
      </c>
      <c r="C2" s="15"/>
      <c r="D2" s="15"/>
      <c r="E2" s="16"/>
      <c r="F2" s="6"/>
      <c r="G2" s="6"/>
      <c r="H2" s="6"/>
      <c r="I2" s="6"/>
      <c r="J2" s="6"/>
      <c r="K2" s="6"/>
    </row>
    <row r="3" spans="1:11" x14ac:dyDescent="0.4">
      <c r="A3" s="44" t="s">
        <v>4</v>
      </c>
      <c r="B3" s="18" t="str">
        <f>'График бурения '!$E$4</f>
        <v>вертикальная</v>
      </c>
      <c r="C3" s="15"/>
      <c r="D3" s="15"/>
      <c r="E3" s="16"/>
      <c r="F3" s="6"/>
      <c r="G3" s="6"/>
      <c r="H3" s="6"/>
      <c r="I3" s="6"/>
      <c r="J3" s="6"/>
      <c r="K3" s="6"/>
    </row>
    <row r="4" spans="1:11" x14ac:dyDescent="0.4">
      <c r="A4" s="44" t="s">
        <v>11</v>
      </c>
      <c r="B4" s="54">
        <f>'График бурения '!F4</f>
        <v>80</v>
      </c>
      <c r="C4" s="15"/>
      <c r="D4" s="15"/>
      <c r="E4" s="16"/>
      <c r="F4" s="6"/>
      <c r="G4" s="6"/>
      <c r="H4" s="6"/>
      <c r="I4" s="6"/>
      <c r="J4" s="6"/>
      <c r="K4" s="6"/>
    </row>
    <row r="5" spans="1:11" x14ac:dyDescent="0.4">
      <c r="A5" s="44" t="s">
        <v>12</v>
      </c>
      <c r="B5" s="18" t="str">
        <f>'График бурения '!G4</f>
        <v>июнь 2023</v>
      </c>
      <c r="C5" s="15"/>
      <c r="D5" s="15"/>
      <c r="E5" s="15"/>
      <c r="F5" s="6"/>
      <c r="G5" s="6"/>
      <c r="H5" s="6"/>
      <c r="I5" s="6"/>
      <c r="J5" s="6"/>
      <c r="K5" s="6"/>
    </row>
    <row r="6" spans="1:11" ht="15" thickBot="1" x14ac:dyDescent="0.45">
      <c r="A6" s="46" t="s">
        <v>13</v>
      </c>
      <c r="B6" s="19">
        <f>'График бурения '!$H$4</f>
        <v>0</v>
      </c>
      <c r="C6" s="15"/>
      <c r="D6" s="15"/>
      <c r="E6" s="15"/>
      <c r="F6" s="6"/>
      <c r="G6" s="6"/>
      <c r="H6" s="6"/>
      <c r="I6" s="6"/>
      <c r="J6" s="6"/>
      <c r="K6" s="6"/>
    </row>
    <row r="7" spans="1:11" ht="29.25" customHeight="1" x14ac:dyDescent="0.4">
      <c r="A7" s="125" t="s">
        <v>92</v>
      </c>
      <c r="B7" s="125"/>
      <c r="C7" s="125"/>
      <c r="D7" s="126"/>
      <c r="E7" s="126"/>
      <c r="F7" s="126"/>
      <c r="G7" s="126"/>
      <c r="H7" s="126"/>
      <c r="I7" s="126"/>
      <c r="J7" s="126"/>
      <c r="K7" s="126"/>
    </row>
    <row r="8" spans="1:11" x14ac:dyDescent="0.4">
      <c r="A8" s="152" t="s">
        <v>141</v>
      </c>
      <c r="B8" s="152"/>
      <c r="C8" s="152"/>
      <c r="D8" s="153"/>
      <c r="E8" s="153"/>
      <c r="F8" s="153"/>
      <c r="G8" s="153"/>
      <c r="H8" s="153"/>
      <c r="I8" s="153"/>
      <c r="J8" s="153"/>
      <c r="K8" s="153"/>
    </row>
    <row r="9" spans="1:11" x14ac:dyDescent="0.4">
      <c r="A9" s="90"/>
      <c r="B9" s="90"/>
      <c r="C9" s="90"/>
      <c r="D9" s="91"/>
      <c r="E9" s="91"/>
      <c r="F9" s="91"/>
      <c r="G9" s="91"/>
      <c r="H9" s="91"/>
      <c r="I9" s="91"/>
      <c r="J9" s="91"/>
      <c r="K9" s="91"/>
    </row>
    <row r="10" spans="1:11" s="89" customFormat="1" x14ac:dyDescent="0.4">
      <c r="A10" s="144" t="s">
        <v>142</v>
      </c>
      <c r="B10" s="154"/>
      <c r="C10" s="154"/>
      <c r="D10" s="154"/>
      <c r="E10" s="154"/>
      <c r="F10" s="154"/>
      <c r="G10" s="154"/>
      <c r="H10" s="154"/>
      <c r="I10" s="88"/>
      <c r="J10" s="88"/>
      <c r="K10" s="88"/>
    </row>
    <row r="11" spans="1:11" ht="16.75" x14ac:dyDescent="0.45">
      <c r="A11" s="119" t="s">
        <v>121</v>
      </c>
      <c r="B11" s="119"/>
      <c r="C11" s="119"/>
      <c r="D11" s="119"/>
      <c r="E11" s="119"/>
      <c r="F11" s="119"/>
      <c r="G11" s="119"/>
      <c r="H11" s="7"/>
      <c r="I11" s="7"/>
      <c r="J11" s="7"/>
      <c r="K11" s="7"/>
    </row>
    <row r="12" spans="1:11" ht="16.5" customHeight="1" x14ac:dyDescent="0.4">
      <c r="A12" s="120" t="s">
        <v>93</v>
      </c>
      <c r="B12" s="124"/>
      <c r="C12" s="124"/>
      <c r="D12" s="124"/>
      <c r="E12" s="124"/>
      <c r="F12" s="124"/>
      <c r="G12" s="124"/>
      <c r="H12" s="7"/>
      <c r="I12" s="7"/>
      <c r="J12" s="7"/>
      <c r="K12" s="7"/>
    </row>
    <row r="13" spans="1:11" x14ac:dyDescent="0.4">
      <c r="A13" s="120" t="s">
        <v>94</v>
      </c>
      <c r="B13" s="124"/>
      <c r="C13" s="124"/>
      <c r="D13" s="124"/>
      <c r="E13" s="124"/>
      <c r="F13" s="124"/>
      <c r="G13" s="124"/>
      <c r="H13" s="7"/>
      <c r="I13" s="7"/>
      <c r="J13" s="7"/>
      <c r="K13" s="7"/>
    </row>
    <row r="14" spans="1:11" x14ac:dyDescent="0.4">
      <c r="A14" s="120" t="s">
        <v>95</v>
      </c>
      <c r="B14" s="124"/>
      <c r="C14" s="124"/>
      <c r="D14" s="124"/>
      <c r="E14" s="124"/>
      <c r="F14" s="124"/>
      <c r="G14" s="124"/>
      <c r="H14" s="7"/>
      <c r="I14" s="7"/>
      <c r="J14" s="7"/>
      <c r="K14" s="7"/>
    </row>
    <row r="15" spans="1:11" ht="16.75" x14ac:dyDescent="0.45">
      <c r="A15" s="119" t="s">
        <v>122</v>
      </c>
      <c r="B15" s="119"/>
      <c r="C15" s="119"/>
      <c r="D15" s="119"/>
      <c r="E15" s="119"/>
      <c r="F15" s="119"/>
      <c r="G15" s="119"/>
      <c r="H15" s="76"/>
      <c r="I15" s="76"/>
      <c r="J15" s="76"/>
      <c r="K15" s="76"/>
    </row>
    <row r="16" spans="1:11" x14ac:dyDescent="0.4">
      <c r="A16" s="120" t="s">
        <v>96</v>
      </c>
      <c r="B16" s="121"/>
      <c r="C16" s="121"/>
      <c r="D16" s="121"/>
      <c r="E16" s="121"/>
      <c r="F16" s="74"/>
      <c r="G16" s="74"/>
      <c r="H16" s="76"/>
      <c r="I16" s="76"/>
      <c r="J16" s="76"/>
      <c r="K16" s="76"/>
    </row>
    <row r="17" spans="1:11" x14ac:dyDescent="0.4">
      <c r="A17" s="120" t="s">
        <v>97</v>
      </c>
      <c r="B17" s="121"/>
      <c r="C17" s="121"/>
      <c r="D17" s="121"/>
      <c r="E17" s="121"/>
      <c r="F17" s="74"/>
      <c r="G17" s="74"/>
      <c r="H17" s="76"/>
      <c r="I17" s="76"/>
      <c r="J17" s="76"/>
      <c r="K17" s="76"/>
    </row>
    <row r="18" spans="1:11" x14ac:dyDescent="0.4">
      <c r="A18" s="128" t="s">
        <v>14</v>
      </c>
      <c r="B18" s="136"/>
      <c r="C18" s="136"/>
      <c r="D18" s="136"/>
      <c r="E18" s="136"/>
      <c r="F18" s="136"/>
      <c r="G18" s="136"/>
      <c r="H18" s="7"/>
      <c r="I18" s="7"/>
      <c r="J18" s="7"/>
      <c r="K18" s="7"/>
    </row>
    <row r="19" spans="1:11" x14ac:dyDescent="0.4">
      <c r="A19" s="128" t="s">
        <v>98</v>
      </c>
      <c r="B19" s="129"/>
      <c r="C19" s="129"/>
      <c r="D19" s="129"/>
      <c r="E19" s="129"/>
      <c r="F19" s="78"/>
      <c r="G19" s="78"/>
      <c r="H19" s="76"/>
      <c r="I19" s="76"/>
      <c r="J19" s="76"/>
      <c r="K19" s="76"/>
    </row>
    <row r="20" spans="1:11" ht="16.75" x14ac:dyDescent="0.4">
      <c r="A20" s="130" t="s">
        <v>127</v>
      </c>
      <c r="B20" s="131"/>
      <c r="C20" s="131"/>
      <c r="D20" s="131"/>
      <c r="E20" s="131"/>
      <c r="F20" s="131"/>
      <c r="G20" s="131"/>
      <c r="H20" s="76"/>
      <c r="I20" s="76"/>
      <c r="J20" s="76"/>
      <c r="K20" s="76"/>
    </row>
    <row r="21" spans="1:11" x14ac:dyDescent="0.4">
      <c r="A21" s="120" t="s">
        <v>99</v>
      </c>
      <c r="B21" s="121"/>
      <c r="C21" s="121"/>
      <c r="D21" s="121"/>
      <c r="E21" s="121"/>
      <c r="F21" s="121"/>
      <c r="G21" s="121"/>
      <c r="H21" s="76"/>
      <c r="I21" s="76"/>
      <c r="J21" s="76"/>
      <c r="K21" s="76"/>
    </row>
    <row r="22" spans="1:11" x14ac:dyDescent="0.4">
      <c r="A22" s="75" t="s">
        <v>100</v>
      </c>
      <c r="B22" s="82"/>
      <c r="C22" s="82"/>
      <c r="D22" s="82"/>
      <c r="E22" s="82"/>
      <c r="F22" s="82"/>
      <c r="G22" s="82"/>
      <c r="H22" s="76"/>
      <c r="I22" s="76"/>
      <c r="J22" s="76"/>
      <c r="K22" s="76"/>
    </row>
    <row r="23" spans="1:11" ht="15" thickBot="1" x14ac:dyDescent="0.45">
      <c r="A23" s="77"/>
      <c r="B23" s="78"/>
      <c r="C23" s="78"/>
      <c r="D23" s="78"/>
      <c r="E23" s="78"/>
      <c r="F23" s="78"/>
      <c r="G23" s="78"/>
      <c r="H23" s="76"/>
      <c r="I23" s="76"/>
      <c r="J23" s="76"/>
      <c r="K23" s="76"/>
    </row>
    <row r="24" spans="1:11" x14ac:dyDescent="0.4">
      <c r="A24" s="137" t="s">
        <v>15</v>
      </c>
      <c r="B24" s="139" t="s">
        <v>129</v>
      </c>
      <c r="C24" s="139" t="s">
        <v>16</v>
      </c>
      <c r="D24" s="141" t="s">
        <v>120</v>
      </c>
      <c r="E24" s="142"/>
      <c r="F24" s="142"/>
      <c r="G24" s="142"/>
      <c r="H24" s="143"/>
      <c r="I24" s="6"/>
      <c r="J24" s="6"/>
      <c r="K24" s="6"/>
    </row>
    <row r="25" spans="1:11" ht="39.75" customHeight="1" x14ac:dyDescent="0.4">
      <c r="A25" s="138"/>
      <c r="B25" s="140"/>
      <c r="C25" s="140"/>
      <c r="D25" s="20" t="s">
        <v>17</v>
      </c>
      <c r="E25" s="20" t="s">
        <v>18</v>
      </c>
      <c r="F25" s="79" t="s">
        <v>19</v>
      </c>
      <c r="G25" s="53" t="s">
        <v>20</v>
      </c>
      <c r="H25" s="80" t="s">
        <v>54</v>
      </c>
      <c r="I25" s="6"/>
      <c r="J25" s="6"/>
      <c r="K25" s="6"/>
    </row>
    <row r="26" spans="1:11" ht="15" hidden="1" customHeight="1" x14ac:dyDescent="0.4">
      <c r="A26" s="21" t="s">
        <v>21</v>
      </c>
      <c r="B26" s="79"/>
      <c r="C26" s="79" t="s">
        <v>22</v>
      </c>
      <c r="D26" s="20"/>
      <c r="E26" s="20"/>
      <c r="F26" s="79"/>
      <c r="G26" s="53"/>
      <c r="H26" s="80"/>
      <c r="I26" s="6"/>
      <c r="J26" s="6"/>
      <c r="K26" s="6"/>
    </row>
    <row r="27" spans="1:11" x14ac:dyDescent="0.4">
      <c r="A27" s="22" t="s">
        <v>101</v>
      </c>
      <c r="B27" s="20" t="s">
        <v>23</v>
      </c>
      <c r="C27" s="20" t="s">
        <v>116</v>
      </c>
      <c r="D27" s="84">
        <v>168</v>
      </c>
      <c r="E27" s="84">
        <v>0</v>
      </c>
      <c r="F27" s="84">
        <v>0</v>
      </c>
      <c r="G27" s="84">
        <v>114</v>
      </c>
      <c r="H27" s="93">
        <v>0</v>
      </c>
      <c r="I27" s="6"/>
      <c r="J27" s="6"/>
      <c r="K27" s="6"/>
    </row>
    <row r="28" spans="1:11" x14ac:dyDescent="0.4">
      <c r="A28" s="22" t="s">
        <v>102</v>
      </c>
      <c r="B28" s="20" t="s">
        <v>108</v>
      </c>
      <c r="C28" s="20" t="s">
        <v>22</v>
      </c>
      <c r="D28" s="84">
        <v>10</v>
      </c>
      <c r="E28" s="84">
        <v>0</v>
      </c>
      <c r="F28" s="84">
        <v>0</v>
      </c>
      <c r="G28" s="84">
        <v>70</v>
      </c>
      <c r="H28" s="93">
        <v>0</v>
      </c>
      <c r="I28" s="6"/>
      <c r="J28" s="6"/>
      <c r="K28" s="6"/>
    </row>
    <row r="29" spans="1:11" x14ac:dyDescent="0.4">
      <c r="A29" s="22" t="s">
        <v>24</v>
      </c>
      <c r="B29" s="20" t="s">
        <v>109</v>
      </c>
      <c r="C29" s="20" t="s">
        <v>7</v>
      </c>
      <c r="D29" s="84">
        <v>1.4</v>
      </c>
      <c r="E29" s="84">
        <v>0</v>
      </c>
      <c r="F29" s="84">
        <v>0</v>
      </c>
      <c r="G29" s="84">
        <v>1.1499999999999999</v>
      </c>
      <c r="H29" s="93">
        <v>0</v>
      </c>
      <c r="I29" s="6"/>
      <c r="J29" s="6"/>
      <c r="K29" s="6"/>
    </row>
    <row r="30" spans="1:11" x14ac:dyDescent="0.4">
      <c r="A30" s="22" t="s">
        <v>103</v>
      </c>
      <c r="B30" s="20" t="s">
        <v>110</v>
      </c>
      <c r="C30" s="20" t="s">
        <v>117</v>
      </c>
      <c r="D30" s="83">
        <f>0.785*(D27*D27)*0.000001</f>
        <v>2.215584E-2</v>
      </c>
      <c r="E30" s="83">
        <f>0.785*(E27*E27)*0.000001</f>
        <v>0</v>
      </c>
      <c r="F30" s="83">
        <f>0.785*(F27*F27)*0.000001</f>
        <v>0</v>
      </c>
      <c r="G30" s="83">
        <f>0.785*(G27*G27)*0.000001</f>
        <v>1.020186E-2</v>
      </c>
      <c r="H30" s="94">
        <f>0.785*(H27*H27)*0.000001</f>
        <v>0</v>
      </c>
      <c r="I30" s="6"/>
      <c r="J30" s="6"/>
      <c r="K30" s="6"/>
    </row>
    <row r="31" spans="1:11" x14ac:dyDescent="0.4">
      <c r="A31" s="22" t="s">
        <v>25</v>
      </c>
      <c r="B31" s="20" t="s">
        <v>111</v>
      </c>
      <c r="C31" s="20" t="s">
        <v>27</v>
      </c>
      <c r="D31" s="83">
        <f>D28*D30*D29</f>
        <v>0.31018175999999997</v>
      </c>
      <c r="E31" s="83">
        <f>E28*E30*E29</f>
        <v>0</v>
      </c>
      <c r="F31" s="83">
        <f>F28*F30*F29</f>
        <v>0</v>
      </c>
      <c r="G31" s="83">
        <f>G28*G30*G29</f>
        <v>0.82124973000000001</v>
      </c>
      <c r="H31" s="94">
        <f>H28*H30*H29</f>
        <v>0</v>
      </c>
      <c r="I31" s="6"/>
      <c r="J31" s="6"/>
      <c r="K31" s="6"/>
    </row>
    <row r="32" spans="1:11" x14ac:dyDescent="0.4">
      <c r="A32" s="22" t="s">
        <v>104</v>
      </c>
      <c r="B32" s="20" t="s">
        <v>112</v>
      </c>
      <c r="C32" s="20" t="s">
        <v>7</v>
      </c>
      <c r="D32" s="83">
        <v>1.2</v>
      </c>
      <c r="E32" s="83">
        <v>0</v>
      </c>
      <c r="F32" s="83">
        <v>0</v>
      </c>
      <c r="G32" s="83">
        <v>1.2</v>
      </c>
      <c r="H32" s="94">
        <v>0</v>
      </c>
      <c r="I32" s="6"/>
      <c r="J32" s="6"/>
      <c r="K32" s="6"/>
    </row>
    <row r="33" spans="1:11" x14ac:dyDescent="0.4">
      <c r="A33" s="85" t="s">
        <v>105</v>
      </c>
      <c r="B33" s="86" t="s">
        <v>113</v>
      </c>
      <c r="C33" s="86" t="s">
        <v>118</v>
      </c>
      <c r="D33" s="87">
        <f>D32*D31</f>
        <v>0.37221811199999993</v>
      </c>
      <c r="E33" s="87">
        <f>E32*E31</f>
        <v>0</v>
      </c>
      <c r="F33" s="87">
        <f>F32*F31</f>
        <v>0</v>
      </c>
      <c r="G33" s="87">
        <f>G32*G31</f>
        <v>0.98549967599999999</v>
      </c>
      <c r="H33" s="95">
        <f>H32*H31</f>
        <v>0</v>
      </c>
      <c r="I33" s="6"/>
      <c r="J33" s="6"/>
      <c r="K33" s="6"/>
    </row>
    <row r="34" spans="1:11" x14ac:dyDescent="0.4">
      <c r="A34" s="22" t="s">
        <v>106</v>
      </c>
      <c r="B34" s="20" t="s">
        <v>114</v>
      </c>
      <c r="C34" s="20" t="s">
        <v>33</v>
      </c>
      <c r="D34" s="84">
        <v>2.7</v>
      </c>
      <c r="E34" s="84">
        <v>2.7</v>
      </c>
      <c r="F34" s="84">
        <v>2.7</v>
      </c>
      <c r="G34" s="84">
        <v>2.7</v>
      </c>
      <c r="H34" s="93">
        <v>2.7</v>
      </c>
      <c r="I34" s="6"/>
      <c r="J34" s="6"/>
      <c r="K34" s="6"/>
    </row>
    <row r="35" spans="1:11" x14ac:dyDescent="0.4">
      <c r="A35" s="132" t="s">
        <v>107</v>
      </c>
      <c r="B35" s="86" t="s">
        <v>115</v>
      </c>
      <c r="C35" s="86" t="s">
        <v>119</v>
      </c>
      <c r="D35" s="87">
        <f>D34*D33</f>
        <v>1.0049889023999998</v>
      </c>
      <c r="E35" s="87">
        <f>E34*E33</f>
        <v>0</v>
      </c>
      <c r="F35" s="87">
        <f>F34*F33</f>
        <v>0</v>
      </c>
      <c r="G35" s="87">
        <f>G34*G33</f>
        <v>2.6608491251999999</v>
      </c>
      <c r="H35" s="95">
        <f>H34*H33</f>
        <v>0</v>
      </c>
      <c r="I35" s="6"/>
      <c r="J35" s="6"/>
      <c r="K35" s="6"/>
    </row>
    <row r="36" spans="1:11" ht="15" thickBot="1" x14ac:dyDescent="0.45">
      <c r="A36" s="133"/>
      <c r="B36" s="96" t="s">
        <v>115</v>
      </c>
      <c r="C36" s="96" t="s">
        <v>119</v>
      </c>
      <c r="D36" s="146">
        <f>D35+E35+F35+G35+H35</f>
        <v>3.6658380275999995</v>
      </c>
      <c r="E36" s="147"/>
      <c r="F36" s="147"/>
      <c r="G36" s="147"/>
      <c r="H36" s="148"/>
      <c r="I36" s="6"/>
      <c r="J36" s="6"/>
      <c r="K36" s="6"/>
    </row>
    <row r="37" spans="1:11" ht="22.5" customHeight="1" x14ac:dyDescent="0.4">
      <c r="A37" s="149"/>
      <c r="B37" s="149"/>
      <c r="C37" s="149"/>
      <c r="D37" s="150"/>
      <c r="E37" s="150"/>
      <c r="F37" s="150"/>
      <c r="G37" s="150"/>
      <c r="H37" s="150"/>
      <c r="I37" s="150"/>
      <c r="J37" s="150"/>
      <c r="K37" s="150"/>
    </row>
    <row r="38" spans="1:11" ht="17.25" customHeight="1" x14ac:dyDescent="0.4">
      <c r="A38" s="144" t="s">
        <v>143</v>
      </c>
      <c r="B38" s="145"/>
      <c r="C38" s="145"/>
      <c r="D38" s="145"/>
      <c r="E38" s="145"/>
      <c r="F38" s="145"/>
      <c r="G38" s="145"/>
      <c r="H38" s="92"/>
      <c r="I38" s="6"/>
      <c r="J38" s="6"/>
      <c r="K38" s="6"/>
    </row>
    <row r="39" spans="1:11" ht="24" customHeight="1" x14ac:dyDescent="0.45">
      <c r="A39" s="119" t="s">
        <v>128</v>
      </c>
      <c r="B39" s="134"/>
      <c r="C39" s="134"/>
      <c r="D39" s="134"/>
      <c r="E39" s="134"/>
      <c r="F39" s="134"/>
      <c r="G39" s="134"/>
      <c r="H39" s="134"/>
      <c r="I39" s="6"/>
      <c r="J39" s="6"/>
      <c r="K39" s="6"/>
    </row>
    <row r="40" spans="1:11" ht="14.25" customHeight="1" x14ac:dyDescent="0.4">
      <c r="A40" s="124" t="s">
        <v>123</v>
      </c>
      <c r="B40" s="135"/>
      <c r="C40" s="25"/>
      <c r="D40" s="24"/>
      <c r="E40" s="13"/>
      <c r="F40" s="25"/>
      <c r="G40" s="26"/>
      <c r="H40" s="6"/>
      <c r="I40" s="6"/>
      <c r="J40" s="6"/>
      <c r="K40" s="6"/>
    </row>
    <row r="41" spans="1:11" x14ac:dyDescent="0.4">
      <c r="A41" s="124" t="s">
        <v>124</v>
      </c>
      <c r="B41" s="127"/>
      <c r="C41" s="127"/>
      <c r="D41" s="127"/>
      <c r="E41" s="127"/>
      <c r="F41" s="127"/>
      <c r="G41" s="127"/>
      <c r="H41" s="6"/>
      <c r="I41" s="6"/>
      <c r="J41" s="6"/>
      <c r="K41" s="6"/>
    </row>
    <row r="42" spans="1:11" x14ac:dyDescent="0.4">
      <c r="A42" s="125" t="s">
        <v>125</v>
      </c>
      <c r="B42" s="126"/>
      <c r="C42" s="126"/>
      <c r="D42" s="126"/>
      <c r="E42" s="126"/>
      <c r="F42" s="126"/>
      <c r="G42" s="126"/>
      <c r="H42" s="6"/>
      <c r="I42" s="6"/>
      <c r="J42" s="6"/>
      <c r="K42" s="6"/>
    </row>
    <row r="43" spans="1:11" x14ac:dyDescent="0.4">
      <c r="A43" s="6" t="s">
        <v>35</v>
      </c>
      <c r="B43" s="6"/>
      <c r="C43" s="72">
        <v>20</v>
      </c>
      <c r="D43" s="6" t="s">
        <v>27</v>
      </c>
      <c r="E43" s="12"/>
      <c r="F43" s="6"/>
      <c r="G43" s="6"/>
      <c r="H43" s="6"/>
      <c r="I43" s="6"/>
      <c r="J43" s="6"/>
      <c r="K43" s="6"/>
    </row>
    <row r="44" spans="1:11" x14ac:dyDescent="0.4">
      <c r="A44" s="75" t="s">
        <v>126</v>
      </c>
      <c r="B44" s="6"/>
      <c r="C44" s="12"/>
      <c r="D44" s="6"/>
      <c r="E44" s="12"/>
      <c r="F44" s="6"/>
      <c r="G44" s="6"/>
      <c r="H44" s="6"/>
      <c r="I44" s="6"/>
      <c r="J44" s="6"/>
      <c r="K44" s="6"/>
    </row>
    <row r="45" spans="1:11" ht="16.75" x14ac:dyDescent="0.45">
      <c r="A45" s="122" t="s">
        <v>132</v>
      </c>
      <c r="B45" s="123"/>
      <c r="C45" s="123"/>
      <c r="D45" s="123"/>
      <c r="E45" s="123"/>
      <c r="F45" s="123"/>
      <c r="G45" s="123"/>
      <c r="H45" s="123"/>
      <c r="I45" s="6"/>
      <c r="J45" s="6"/>
      <c r="K45" s="6"/>
    </row>
    <row r="46" spans="1:11" ht="17.25" customHeight="1" x14ac:dyDescent="0.4">
      <c r="A46" s="125" t="s">
        <v>133</v>
      </c>
      <c r="B46" s="125"/>
      <c r="C46" s="125"/>
      <c r="D46" s="125"/>
      <c r="E46" s="125"/>
      <c r="F46" s="125"/>
      <c r="G46" s="125"/>
      <c r="H46" s="6"/>
      <c r="I46" s="6"/>
      <c r="J46" s="6"/>
      <c r="K46" s="6"/>
    </row>
    <row r="47" spans="1:11" x14ac:dyDescent="0.4">
      <c r="A47" s="6" t="s">
        <v>135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5" thickBot="1" x14ac:dyDescent="0.4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</row>
    <row r="49" spans="1:11" x14ac:dyDescent="0.4">
      <c r="A49" s="137" t="s">
        <v>15</v>
      </c>
      <c r="B49" s="139" t="s">
        <v>129</v>
      </c>
      <c r="C49" s="139" t="s">
        <v>16</v>
      </c>
      <c r="D49" s="155" t="s">
        <v>31</v>
      </c>
      <c r="E49" s="6"/>
      <c r="F49" s="6"/>
      <c r="G49" s="6"/>
      <c r="H49" s="6"/>
      <c r="I49" s="6"/>
      <c r="J49" s="6"/>
      <c r="K49" s="6"/>
    </row>
    <row r="50" spans="1:11" x14ac:dyDescent="0.4">
      <c r="A50" s="138"/>
      <c r="B50" s="140"/>
      <c r="C50" s="140"/>
      <c r="D50" s="156"/>
      <c r="E50" s="6"/>
      <c r="F50" s="6"/>
      <c r="G50" s="6"/>
      <c r="H50" s="6"/>
      <c r="I50" s="6"/>
      <c r="J50" s="6"/>
      <c r="K50" s="6"/>
    </row>
    <row r="51" spans="1:11" x14ac:dyDescent="0.4">
      <c r="A51" s="22" t="s">
        <v>28</v>
      </c>
      <c r="B51" s="20" t="s">
        <v>26</v>
      </c>
      <c r="C51" s="20" t="s">
        <v>27</v>
      </c>
      <c r="D51" s="102">
        <f>(D31+E31+F31+G31+H31)</f>
        <v>1.13143149</v>
      </c>
      <c r="E51" s="6"/>
      <c r="F51" s="6"/>
      <c r="G51" s="6"/>
      <c r="H51" s="6"/>
      <c r="I51" s="6"/>
      <c r="J51" s="6"/>
      <c r="K51" s="6"/>
    </row>
    <row r="52" spans="1:11" ht="29.15" x14ac:dyDescent="0.4">
      <c r="A52" s="29" t="s">
        <v>131</v>
      </c>
      <c r="B52" s="20" t="s">
        <v>130</v>
      </c>
      <c r="C52" s="20" t="s">
        <v>7</v>
      </c>
      <c r="D52" s="102">
        <v>1.2</v>
      </c>
      <c r="E52" s="6"/>
      <c r="F52" s="6"/>
      <c r="G52" s="6"/>
      <c r="H52" s="6"/>
      <c r="I52" s="6"/>
      <c r="J52" s="6"/>
      <c r="K52" s="6"/>
    </row>
    <row r="53" spans="1:11" ht="29.15" x14ac:dyDescent="0.4">
      <c r="A53" s="29" t="s">
        <v>36</v>
      </c>
      <c r="B53" s="20" t="s">
        <v>37</v>
      </c>
      <c r="C53" s="20" t="s">
        <v>27</v>
      </c>
      <c r="D53" s="102">
        <f>C43</f>
        <v>20</v>
      </c>
      <c r="E53" s="6"/>
      <c r="F53" s="6"/>
      <c r="G53" s="6"/>
      <c r="H53" s="6"/>
      <c r="I53" s="6"/>
      <c r="J53" s="6"/>
      <c r="K53" s="6"/>
    </row>
    <row r="54" spans="1:11" ht="32.25" customHeight="1" x14ac:dyDescent="0.4">
      <c r="A54" s="97" t="s">
        <v>38</v>
      </c>
      <c r="B54" s="86" t="s">
        <v>39</v>
      </c>
      <c r="C54" s="86" t="s">
        <v>27</v>
      </c>
      <c r="D54" s="103">
        <f>D51*D52*1.052+0.5*D53</f>
        <v>11.428319112976</v>
      </c>
      <c r="E54" s="6"/>
      <c r="F54" s="6"/>
      <c r="G54" s="6"/>
      <c r="H54" s="6"/>
      <c r="I54" s="6"/>
      <c r="J54" s="6"/>
      <c r="K54" s="6"/>
    </row>
    <row r="55" spans="1:11" x14ac:dyDescent="0.4">
      <c r="A55" s="30" t="s">
        <v>40</v>
      </c>
      <c r="B55" s="20" t="s">
        <v>32</v>
      </c>
      <c r="C55" s="20" t="s">
        <v>33</v>
      </c>
      <c r="D55" s="102">
        <v>1.1200000000000001</v>
      </c>
      <c r="E55" s="6"/>
      <c r="F55" s="6"/>
      <c r="G55" s="6"/>
      <c r="H55" s="6"/>
      <c r="I55" s="6"/>
      <c r="J55" s="6"/>
      <c r="K55" s="6"/>
    </row>
    <row r="56" spans="1:11" ht="32.25" customHeight="1" thickBot="1" x14ac:dyDescent="0.45">
      <c r="A56" s="99" t="s">
        <v>41</v>
      </c>
      <c r="B56" s="100" t="s">
        <v>134</v>
      </c>
      <c r="C56" s="100" t="s">
        <v>30</v>
      </c>
      <c r="D56" s="104">
        <f>D54*D55</f>
        <v>12.799717406533121</v>
      </c>
      <c r="E56" s="6"/>
      <c r="F56" s="6"/>
      <c r="G56" s="6"/>
      <c r="H56" s="6"/>
      <c r="I56" s="6"/>
      <c r="J56" s="6"/>
      <c r="K56" s="6"/>
    </row>
    <row r="57" spans="1:1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4">
      <c r="A58" s="144" t="s">
        <v>144</v>
      </c>
      <c r="B58" s="145"/>
      <c r="C58" s="145"/>
      <c r="D58" s="145"/>
      <c r="E58" s="145"/>
      <c r="F58" s="145"/>
      <c r="G58" s="145"/>
      <c r="H58" s="92"/>
      <c r="I58" s="6"/>
      <c r="J58" s="6"/>
      <c r="K58" s="6"/>
    </row>
    <row r="59" spans="1:11" ht="27" customHeight="1" x14ac:dyDescent="0.45">
      <c r="A59" s="119" t="s">
        <v>136</v>
      </c>
      <c r="B59" s="123"/>
      <c r="C59" s="123"/>
      <c r="D59" s="123"/>
      <c r="E59" s="123"/>
      <c r="F59" s="123"/>
      <c r="G59" s="123"/>
      <c r="H59" s="123"/>
      <c r="I59" s="6"/>
      <c r="J59" s="6"/>
      <c r="K59" s="6"/>
    </row>
    <row r="60" spans="1:11" ht="17.25" customHeight="1" x14ac:dyDescent="0.4">
      <c r="A60" s="105" t="s">
        <v>137</v>
      </c>
      <c r="B60" s="106"/>
      <c r="C60" s="107"/>
      <c r="D60" s="108"/>
      <c r="E60" s="106"/>
      <c r="F60" s="106"/>
      <c r="G60" s="109"/>
      <c r="H60" s="6"/>
      <c r="I60" s="6"/>
      <c r="J60" s="6"/>
      <c r="K60" s="6"/>
    </row>
    <row r="61" spans="1:11" x14ac:dyDescent="0.4">
      <c r="A61" s="157" t="s">
        <v>43</v>
      </c>
      <c r="B61" s="158"/>
      <c r="C61" s="158"/>
      <c r="D61" s="110"/>
      <c r="E61" s="111"/>
      <c r="F61" s="111"/>
      <c r="G61" s="112"/>
      <c r="H61" s="6"/>
      <c r="I61" s="6"/>
      <c r="J61" s="6"/>
      <c r="K61" s="6"/>
    </row>
    <row r="62" spans="1:11" x14ac:dyDescent="0.4">
      <c r="A62" s="105"/>
      <c r="B62" s="113"/>
      <c r="C62" s="113"/>
      <c r="D62" s="110"/>
      <c r="E62" s="111"/>
      <c r="F62" s="111"/>
      <c r="G62" s="112"/>
      <c r="H62" s="6"/>
      <c r="I62" s="6"/>
      <c r="J62" s="6"/>
      <c r="K62" s="6"/>
    </row>
    <row r="63" spans="1:11" ht="15.75" customHeight="1" x14ac:dyDescent="0.45">
      <c r="A63" s="159" t="s">
        <v>139</v>
      </c>
      <c r="B63" s="123"/>
      <c r="C63" s="123"/>
      <c r="D63" s="123"/>
      <c r="E63" s="123"/>
      <c r="F63" s="123"/>
      <c r="G63" s="123"/>
      <c r="H63" s="123"/>
      <c r="I63" s="6"/>
      <c r="J63" s="6"/>
      <c r="K63" s="6"/>
    </row>
    <row r="64" spans="1:11" ht="18" customHeight="1" x14ac:dyDescent="0.4">
      <c r="A64" s="157" t="s">
        <v>138</v>
      </c>
      <c r="B64" s="158"/>
      <c r="C64" s="158"/>
      <c r="D64" s="158"/>
      <c r="E64" s="158"/>
      <c r="F64" s="158"/>
      <c r="G64" s="158"/>
      <c r="H64" s="6"/>
      <c r="I64" s="6"/>
      <c r="J64" s="6"/>
      <c r="K64" s="6"/>
    </row>
    <row r="65" spans="1:11" x14ac:dyDescent="0.4">
      <c r="A65" s="114" t="s">
        <v>145</v>
      </c>
      <c r="B65" s="111"/>
      <c r="C65" s="107"/>
      <c r="D65" s="110"/>
      <c r="E65" s="111"/>
      <c r="F65" s="111"/>
      <c r="G65" s="112"/>
      <c r="H65" s="6"/>
      <c r="I65" s="6"/>
      <c r="J65" s="6"/>
      <c r="K65" s="6"/>
    </row>
    <row r="66" spans="1:11" ht="15" thickBot="1" x14ac:dyDescent="0.45">
      <c r="A66" s="114"/>
      <c r="B66" s="111"/>
      <c r="C66" s="107"/>
      <c r="D66" s="110"/>
      <c r="E66" s="111"/>
      <c r="F66" s="111"/>
      <c r="G66" s="112"/>
      <c r="H66" s="6"/>
      <c r="I66" s="6"/>
      <c r="J66" s="6"/>
      <c r="K66" s="6"/>
    </row>
    <row r="67" spans="1:11" x14ac:dyDescent="0.4">
      <c r="A67" s="137" t="s">
        <v>15</v>
      </c>
      <c r="B67" s="139" t="s">
        <v>129</v>
      </c>
      <c r="C67" s="139" t="s">
        <v>16</v>
      </c>
      <c r="D67" s="155" t="s">
        <v>31</v>
      </c>
      <c r="E67" s="8"/>
      <c r="F67" s="8"/>
      <c r="G67" s="11"/>
      <c r="H67" s="6"/>
      <c r="I67" s="6"/>
      <c r="J67" s="6"/>
      <c r="K67" s="6"/>
    </row>
    <row r="68" spans="1:11" x14ac:dyDescent="0.4">
      <c r="A68" s="138"/>
      <c r="B68" s="140"/>
      <c r="C68" s="140"/>
      <c r="D68" s="156"/>
      <c r="E68" s="8"/>
      <c r="F68" s="8"/>
      <c r="G68" s="11"/>
      <c r="H68" s="6"/>
      <c r="I68" s="6"/>
      <c r="J68" s="6"/>
      <c r="K68" s="6"/>
    </row>
    <row r="69" spans="1:11" x14ac:dyDescent="0.4">
      <c r="A69" s="30" t="s">
        <v>45</v>
      </c>
      <c r="B69" s="20" t="s">
        <v>39</v>
      </c>
      <c r="C69" s="20" t="s">
        <v>27</v>
      </c>
      <c r="D69" s="23">
        <f>D54</f>
        <v>11.428319112976</v>
      </c>
      <c r="E69" s="8"/>
      <c r="F69" s="8"/>
      <c r="G69" s="11"/>
      <c r="H69" s="6"/>
      <c r="I69" s="6"/>
      <c r="J69" s="6"/>
      <c r="K69" s="6"/>
    </row>
    <row r="70" spans="1:11" ht="15" customHeight="1" x14ac:dyDescent="0.4">
      <c r="A70" s="115" t="s">
        <v>46</v>
      </c>
      <c r="B70" s="86" t="s">
        <v>47</v>
      </c>
      <c r="C70" s="86" t="s">
        <v>27</v>
      </c>
      <c r="D70" s="98">
        <f>D69*2</f>
        <v>22.856638225952</v>
      </c>
      <c r="E70" s="8"/>
      <c r="F70" s="8"/>
      <c r="G70" s="11"/>
      <c r="H70" s="6"/>
      <c r="I70" s="6"/>
      <c r="J70" s="6"/>
      <c r="K70" s="6"/>
    </row>
    <row r="71" spans="1:11" x14ac:dyDescent="0.4">
      <c r="A71" s="31" t="s">
        <v>48</v>
      </c>
      <c r="B71" s="20" t="s">
        <v>32</v>
      </c>
      <c r="C71" s="20" t="s">
        <v>33</v>
      </c>
      <c r="D71" s="23">
        <v>1</v>
      </c>
      <c r="E71" s="8"/>
      <c r="F71" s="8"/>
      <c r="G71" s="11"/>
      <c r="H71" s="6"/>
      <c r="I71" s="6"/>
      <c r="J71" s="6"/>
      <c r="K71" s="6"/>
    </row>
    <row r="72" spans="1:11" ht="15" customHeight="1" thickBot="1" x14ac:dyDescent="0.45">
      <c r="A72" s="116" t="s">
        <v>49</v>
      </c>
      <c r="B72" s="100" t="s">
        <v>140</v>
      </c>
      <c r="C72" s="100" t="s">
        <v>30</v>
      </c>
      <c r="D72" s="101">
        <f>D70*D71</f>
        <v>22.856638225952</v>
      </c>
      <c r="E72" s="8"/>
      <c r="F72" s="8"/>
      <c r="G72" s="11"/>
      <c r="H72" s="6"/>
      <c r="I72" s="6"/>
      <c r="J72" s="6"/>
      <c r="K72" s="6"/>
    </row>
    <row r="73" spans="1:11" x14ac:dyDescent="0.4">
      <c r="A73" s="6"/>
      <c r="B73" s="8"/>
      <c r="C73" s="13"/>
      <c r="D73" s="10"/>
      <c r="E73" s="8"/>
      <c r="F73" s="8"/>
      <c r="G73" s="11"/>
      <c r="H73" s="6"/>
      <c r="I73" s="6"/>
      <c r="J73" s="6"/>
      <c r="K73" s="6"/>
    </row>
    <row r="74" spans="1:11" ht="15" thickBot="1" x14ac:dyDescent="0.45">
      <c r="A74" s="55" t="s">
        <v>64</v>
      </c>
      <c r="B74" s="8"/>
      <c r="C74" s="13"/>
      <c r="D74" s="10"/>
      <c r="E74" s="8"/>
      <c r="F74" s="8"/>
      <c r="G74" s="11"/>
      <c r="H74" s="6"/>
      <c r="I74" s="6"/>
      <c r="J74" s="6"/>
      <c r="K74" s="6"/>
    </row>
    <row r="75" spans="1:11" x14ac:dyDescent="0.4">
      <c r="A75" s="47" t="s">
        <v>50</v>
      </c>
      <c r="B75" s="28" t="s">
        <v>51</v>
      </c>
      <c r="C75" s="160" t="s">
        <v>52</v>
      </c>
      <c r="D75" s="161"/>
      <c r="E75" s="8"/>
      <c r="F75" s="8"/>
      <c r="G75" s="11"/>
      <c r="H75" s="6"/>
      <c r="I75" s="6"/>
      <c r="J75" s="6"/>
      <c r="K75" s="6"/>
    </row>
    <row r="76" spans="1:11" ht="43.75" x14ac:dyDescent="0.4">
      <c r="A76" s="32" t="s">
        <v>29</v>
      </c>
      <c r="B76" s="117">
        <f>D33+E33+F33+G33+H33</f>
        <v>1.357717788</v>
      </c>
      <c r="C76" s="162">
        <f>D36</f>
        <v>3.6658380275999995</v>
      </c>
      <c r="D76" s="163"/>
      <c r="E76" s="8"/>
      <c r="F76" s="8"/>
      <c r="G76" s="11"/>
      <c r="H76" s="6"/>
      <c r="I76" s="6"/>
      <c r="J76" s="6"/>
      <c r="K76" s="6"/>
    </row>
    <row r="77" spans="1:11" ht="43.75" x14ac:dyDescent="0.4">
      <c r="A77" s="32" t="s">
        <v>34</v>
      </c>
      <c r="B77" s="117">
        <f>D54</f>
        <v>11.428319112976</v>
      </c>
      <c r="C77" s="162">
        <f>D56</f>
        <v>12.799717406533121</v>
      </c>
      <c r="D77" s="163"/>
      <c r="E77" s="8"/>
      <c r="F77" s="8"/>
      <c r="G77" s="11"/>
      <c r="H77" s="6"/>
      <c r="I77" s="6"/>
      <c r="J77" s="6"/>
      <c r="K77" s="6"/>
    </row>
    <row r="78" spans="1:11" ht="58.3" x14ac:dyDescent="0.4">
      <c r="A78" s="32" t="s">
        <v>42</v>
      </c>
      <c r="B78" s="117">
        <f>D70</f>
        <v>22.856638225952</v>
      </c>
      <c r="C78" s="162">
        <f>D72</f>
        <v>22.856638225952</v>
      </c>
      <c r="D78" s="163"/>
      <c r="E78" s="8"/>
      <c r="F78" s="8"/>
      <c r="G78" s="11"/>
      <c r="H78" s="6"/>
      <c r="I78" s="6"/>
      <c r="J78" s="6"/>
      <c r="K78" s="6"/>
    </row>
    <row r="79" spans="1:11" ht="15" thickBot="1" x14ac:dyDescent="0.45">
      <c r="A79" s="33" t="s">
        <v>53</v>
      </c>
      <c r="B79" s="118">
        <f>B78+B77+B76</f>
        <v>35.642675126928005</v>
      </c>
      <c r="C79" s="164">
        <f>C78+C77+C76</f>
        <v>39.322193660085119</v>
      </c>
      <c r="D79" s="165"/>
      <c r="E79" s="8"/>
      <c r="F79" s="8"/>
      <c r="G79" s="11"/>
      <c r="H79" s="6"/>
      <c r="I79" s="6"/>
      <c r="J79" s="6"/>
      <c r="K79" s="6"/>
    </row>
    <row r="80" spans="1:11" x14ac:dyDescent="0.4">
      <c r="A80" s="10"/>
      <c r="B80" s="8"/>
      <c r="C80" s="9"/>
      <c r="D80" s="8"/>
      <c r="E80" s="13"/>
      <c r="F80" s="14"/>
      <c r="G80" s="11"/>
      <c r="H80" s="6"/>
      <c r="I80" s="6"/>
      <c r="J80" s="6"/>
      <c r="K80" s="6"/>
    </row>
  </sheetData>
  <mergeCells count="47">
    <mergeCell ref="C75:D75"/>
    <mergeCell ref="C76:D76"/>
    <mergeCell ref="C77:D77"/>
    <mergeCell ref="C78:D78"/>
    <mergeCell ref="C79:D79"/>
    <mergeCell ref="A58:G58"/>
    <mergeCell ref="A61:C61"/>
    <mergeCell ref="A64:G64"/>
    <mergeCell ref="A67:A68"/>
    <mergeCell ref="B67:B68"/>
    <mergeCell ref="C67:C68"/>
    <mergeCell ref="D67:D68"/>
    <mergeCell ref="A63:H63"/>
    <mergeCell ref="A59:H59"/>
    <mergeCell ref="A46:G46"/>
    <mergeCell ref="A49:A50"/>
    <mergeCell ref="B49:B50"/>
    <mergeCell ref="C49:C50"/>
    <mergeCell ref="D49:D50"/>
    <mergeCell ref="A1:G1"/>
    <mergeCell ref="A7:K7"/>
    <mergeCell ref="A8:K8"/>
    <mergeCell ref="A11:G11"/>
    <mergeCell ref="A12:G12"/>
    <mergeCell ref="A10:H10"/>
    <mergeCell ref="B24:B25"/>
    <mergeCell ref="C24:C25"/>
    <mergeCell ref="D24:H24"/>
    <mergeCell ref="A38:G38"/>
    <mergeCell ref="D36:H36"/>
    <mergeCell ref="A37:K37"/>
    <mergeCell ref="A15:G15"/>
    <mergeCell ref="A16:E16"/>
    <mergeCell ref="A17:E17"/>
    <mergeCell ref="A45:H45"/>
    <mergeCell ref="A13:G13"/>
    <mergeCell ref="A14:G14"/>
    <mergeCell ref="A42:G42"/>
    <mergeCell ref="A41:G41"/>
    <mergeCell ref="A19:E19"/>
    <mergeCell ref="A20:G20"/>
    <mergeCell ref="A21:G21"/>
    <mergeCell ref="A35:A36"/>
    <mergeCell ref="A39:H39"/>
    <mergeCell ref="A40:B40"/>
    <mergeCell ref="A18:G18"/>
    <mergeCell ref="A24:A25"/>
  </mergeCells>
  <pageMargins left="0.70866141732283472" right="0.70866141732283472" top="0.74803149606299213" bottom="0.74803149606299213" header="0.31496062992125984" footer="0.31496062992125984"/>
  <pageSetup paperSize="9" scale="4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0"/>
  <sheetViews>
    <sheetView topLeftCell="A70" zoomScale="118" zoomScaleNormal="118" workbookViewId="0">
      <selection activeCell="C88" sqref="C88"/>
    </sheetView>
  </sheetViews>
  <sheetFormatPr defaultColWidth="9.15234375" defaultRowHeight="14.6" x14ac:dyDescent="0.4"/>
  <cols>
    <col min="1" max="1" width="41.3828125" style="41" customWidth="1"/>
    <col min="2" max="2" width="20.84375" style="41" customWidth="1"/>
    <col min="3" max="3" width="9.15234375" style="41"/>
    <col min="4" max="4" width="15.53515625" style="41" customWidth="1"/>
    <col min="5" max="5" width="16.3828125" style="41" customWidth="1"/>
    <col min="6" max="6" width="14.53515625" style="41" customWidth="1"/>
    <col min="7" max="8" width="18.15234375" style="41" customWidth="1"/>
    <col min="9" max="16384" width="9.15234375" style="41"/>
  </cols>
  <sheetData>
    <row r="1" spans="1:11" ht="18.899999999999999" thickBot="1" x14ac:dyDescent="0.55000000000000004">
      <c r="A1" s="151" t="s">
        <v>59</v>
      </c>
      <c r="B1" s="125"/>
      <c r="C1" s="125"/>
      <c r="D1" s="125"/>
      <c r="E1" s="125"/>
      <c r="F1" s="125"/>
      <c r="G1" s="125"/>
      <c r="H1" s="27"/>
      <c r="I1" s="27"/>
      <c r="J1" s="27"/>
      <c r="K1" s="27"/>
    </row>
    <row r="2" spans="1:11" x14ac:dyDescent="0.4">
      <c r="A2" s="45" t="s">
        <v>10</v>
      </c>
      <c r="B2" s="17" t="str">
        <f>'График бурения '!D5</f>
        <v>4001б</v>
      </c>
      <c r="C2" s="15"/>
      <c r="D2" s="15"/>
      <c r="E2" s="16"/>
      <c r="F2" s="6"/>
      <c r="G2" s="6"/>
      <c r="H2" s="6"/>
      <c r="I2" s="6"/>
      <c r="J2" s="6"/>
      <c r="K2" s="6"/>
    </row>
    <row r="3" spans="1:11" x14ac:dyDescent="0.4">
      <c r="A3" s="44" t="s">
        <v>4</v>
      </c>
      <c r="B3" s="18" t="str">
        <f>'График бурения '!$E$4</f>
        <v>вертикальная</v>
      </c>
      <c r="C3" s="15"/>
      <c r="D3" s="15"/>
      <c r="E3" s="16"/>
      <c r="F3" s="6"/>
      <c r="G3" s="6"/>
      <c r="H3" s="6"/>
      <c r="I3" s="6"/>
      <c r="J3" s="6"/>
      <c r="K3" s="6"/>
    </row>
    <row r="4" spans="1:11" x14ac:dyDescent="0.4">
      <c r="A4" s="44" t="s">
        <v>11</v>
      </c>
      <c r="B4" s="54">
        <f>'График бурения '!F4</f>
        <v>80</v>
      </c>
      <c r="C4" s="15"/>
      <c r="D4" s="15"/>
      <c r="E4" s="16"/>
      <c r="F4" s="6"/>
      <c r="G4" s="6"/>
      <c r="H4" s="6"/>
      <c r="I4" s="6"/>
      <c r="J4" s="6"/>
      <c r="K4" s="6"/>
    </row>
    <row r="5" spans="1:11" x14ac:dyDescent="0.4">
      <c r="A5" s="44" t="s">
        <v>12</v>
      </c>
      <c r="B5" s="18" t="str">
        <f>'График бурения '!G4</f>
        <v>июнь 2023</v>
      </c>
      <c r="C5" s="15"/>
      <c r="D5" s="15"/>
      <c r="E5" s="15"/>
      <c r="F5" s="6"/>
      <c r="G5" s="6"/>
      <c r="H5" s="6"/>
      <c r="I5" s="6"/>
      <c r="J5" s="6"/>
      <c r="K5" s="6"/>
    </row>
    <row r="6" spans="1:11" ht="15" thickBot="1" x14ac:dyDescent="0.45">
      <c r="A6" s="46" t="s">
        <v>13</v>
      </c>
      <c r="B6" s="19">
        <f>'График бурения '!$H$4</f>
        <v>0</v>
      </c>
      <c r="C6" s="15"/>
      <c r="D6" s="15"/>
      <c r="E6" s="15"/>
      <c r="F6" s="6"/>
      <c r="G6" s="6"/>
      <c r="H6" s="6"/>
      <c r="I6" s="6"/>
      <c r="J6" s="6"/>
      <c r="K6" s="6"/>
    </row>
    <row r="7" spans="1:11" ht="29.25" customHeight="1" x14ac:dyDescent="0.4">
      <c r="A7" s="125" t="s">
        <v>92</v>
      </c>
      <c r="B7" s="125"/>
      <c r="C7" s="125"/>
      <c r="D7" s="126"/>
      <c r="E7" s="126"/>
      <c r="F7" s="126"/>
      <c r="G7" s="126"/>
      <c r="H7" s="126"/>
      <c r="I7" s="126"/>
      <c r="J7" s="126"/>
      <c r="K7" s="126"/>
    </row>
    <row r="8" spans="1:11" x14ac:dyDescent="0.4">
      <c r="A8" s="152" t="s">
        <v>141</v>
      </c>
      <c r="B8" s="152"/>
      <c r="C8" s="152"/>
      <c r="D8" s="153"/>
      <c r="E8" s="153"/>
      <c r="F8" s="153"/>
      <c r="G8" s="153"/>
      <c r="H8" s="153"/>
      <c r="I8" s="153"/>
      <c r="J8" s="153"/>
      <c r="K8" s="153"/>
    </row>
    <row r="9" spans="1:11" x14ac:dyDescent="0.4">
      <c r="A9" s="90"/>
      <c r="B9" s="90"/>
      <c r="C9" s="90"/>
      <c r="D9" s="91"/>
      <c r="E9" s="91"/>
      <c r="F9" s="91"/>
      <c r="G9" s="91"/>
      <c r="H9" s="91"/>
      <c r="I9" s="91"/>
      <c r="J9" s="91"/>
      <c r="K9" s="91"/>
    </row>
    <row r="10" spans="1:11" s="89" customFormat="1" x14ac:dyDescent="0.4">
      <c r="A10" s="144" t="s">
        <v>142</v>
      </c>
      <c r="B10" s="154"/>
      <c r="C10" s="154"/>
      <c r="D10" s="154"/>
      <c r="E10" s="154"/>
      <c r="F10" s="154"/>
      <c r="G10" s="154"/>
      <c r="H10" s="154"/>
      <c r="I10" s="88"/>
      <c r="J10" s="88"/>
      <c r="K10" s="88"/>
    </row>
    <row r="11" spans="1:11" ht="16.75" x14ac:dyDescent="0.45">
      <c r="A11" s="119" t="s">
        <v>121</v>
      </c>
      <c r="B11" s="119"/>
      <c r="C11" s="119"/>
      <c r="D11" s="119"/>
      <c r="E11" s="119"/>
      <c r="F11" s="119"/>
      <c r="G11" s="119"/>
      <c r="H11" s="76"/>
      <c r="I11" s="76"/>
      <c r="J11" s="76"/>
      <c r="K11" s="76"/>
    </row>
    <row r="12" spans="1:11" ht="16.5" customHeight="1" x14ac:dyDescent="0.4">
      <c r="A12" s="120" t="s">
        <v>93</v>
      </c>
      <c r="B12" s="124"/>
      <c r="C12" s="124"/>
      <c r="D12" s="124"/>
      <c r="E12" s="124"/>
      <c r="F12" s="124"/>
      <c r="G12" s="124"/>
      <c r="H12" s="76"/>
      <c r="I12" s="76"/>
      <c r="J12" s="76"/>
      <c r="K12" s="76"/>
    </row>
    <row r="13" spans="1:11" x14ac:dyDescent="0.4">
      <c r="A13" s="120" t="s">
        <v>94</v>
      </c>
      <c r="B13" s="124"/>
      <c r="C13" s="124"/>
      <c r="D13" s="124"/>
      <c r="E13" s="124"/>
      <c r="F13" s="124"/>
      <c r="G13" s="124"/>
      <c r="H13" s="76"/>
      <c r="I13" s="76"/>
      <c r="J13" s="76"/>
      <c r="K13" s="76"/>
    </row>
    <row r="14" spans="1:11" x14ac:dyDescent="0.4">
      <c r="A14" s="120" t="s">
        <v>95</v>
      </c>
      <c r="B14" s="124"/>
      <c r="C14" s="124"/>
      <c r="D14" s="124"/>
      <c r="E14" s="124"/>
      <c r="F14" s="124"/>
      <c r="G14" s="124"/>
      <c r="H14" s="76"/>
      <c r="I14" s="76"/>
      <c r="J14" s="76"/>
      <c r="K14" s="76"/>
    </row>
    <row r="15" spans="1:11" ht="16.75" x14ac:dyDescent="0.45">
      <c r="A15" s="119" t="s">
        <v>122</v>
      </c>
      <c r="B15" s="119"/>
      <c r="C15" s="119"/>
      <c r="D15" s="119"/>
      <c r="E15" s="119"/>
      <c r="F15" s="119"/>
      <c r="G15" s="119"/>
      <c r="H15" s="76"/>
      <c r="I15" s="76"/>
      <c r="J15" s="76"/>
      <c r="K15" s="76"/>
    </row>
    <row r="16" spans="1:11" x14ac:dyDescent="0.4">
      <c r="A16" s="120" t="s">
        <v>96</v>
      </c>
      <c r="B16" s="121"/>
      <c r="C16" s="121"/>
      <c r="D16" s="121"/>
      <c r="E16" s="121"/>
      <c r="F16" s="74"/>
      <c r="G16" s="74"/>
      <c r="H16" s="76"/>
      <c r="I16" s="76"/>
      <c r="J16" s="76"/>
      <c r="K16" s="76"/>
    </row>
    <row r="17" spans="1:11" x14ac:dyDescent="0.4">
      <c r="A17" s="120" t="s">
        <v>97</v>
      </c>
      <c r="B17" s="121"/>
      <c r="C17" s="121"/>
      <c r="D17" s="121"/>
      <c r="E17" s="121"/>
      <c r="F17" s="74"/>
      <c r="G17" s="74"/>
      <c r="H17" s="76"/>
      <c r="I17" s="76"/>
      <c r="J17" s="76"/>
      <c r="K17" s="76"/>
    </row>
    <row r="18" spans="1:11" x14ac:dyDescent="0.4">
      <c r="A18" s="128" t="s">
        <v>14</v>
      </c>
      <c r="B18" s="136"/>
      <c r="C18" s="136"/>
      <c r="D18" s="136"/>
      <c r="E18" s="136"/>
      <c r="F18" s="136"/>
      <c r="G18" s="136"/>
      <c r="H18" s="76"/>
      <c r="I18" s="76"/>
      <c r="J18" s="76"/>
      <c r="K18" s="76"/>
    </row>
    <row r="19" spans="1:11" x14ac:dyDescent="0.4">
      <c r="A19" s="128" t="s">
        <v>98</v>
      </c>
      <c r="B19" s="129"/>
      <c r="C19" s="129"/>
      <c r="D19" s="129"/>
      <c r="E19" s="129"/>
      <c r="F19" s="78"/>
      <c r="G19" s="78"/>
      <c r="H19" s="76"/>
      <c r="I19" s="76"/>
      <c r="J19" s="76"/>
      <c r="K19" s="76"/>
    </row>
    <row r="20" spans="1:11" ht="16.75" x14ac:dyDescent="0.4">
      <c r="A20" s="130" t="s">
        <v>127</v>
      </c>
      <c r="B20" s="131"/>
      <c r="C20" s="131"/>
      <c r="D20" s="131"/>
      <c r="E20" s="131"/>
      <c r="F20" s="131"/>
      <c r="G20" s="131"/>
      <c r="H20" s="76"/>
      <c r="I20" s="76"/>
      <c r="J20" s="76"/>
      <c r="K20" s="76"/>
    </row>
    <row r="21" spans="1:11" x14ac:dyDescent="0.4">
      <c r="A21" s="120" t="s">
        <v>99</v>
      </c>
      <c r="B21" s="121"/>
      <c r="C21" s="121"/>
      <c r="D21" s="121"/>
      <c r="E21" s="121"/>
      <c r="F21" s="121"/>
      <c r="G21" s="121"/>
      <c r="H21" s="76"/>
      <c r="I21" s="76"/>
      <c r="J21" s="76"/>
      <c r="K21" s="76"/>
    </row>
    <row r="22" spans="1:11" x14ac:dyDescent="0.4">
      <c r="A22" s="75" t="s">
        <v>100</v>
      </c>
      <c r="B22" s="82"/>
      <c r="C22" s="82"/>
      <c r="D22" s="82"/>
      <c r="E22" s="82"/>
      <c r="F22" s="82"/>
      <c r="G22" s="82"/>
      <c r="H22" s="76"/>
      <c r="I22" s="76"/>
      <c r="J22" s="76"/>
      <c r="K22" s="76"/>
    </row>
    <row r="23" spans="1:11" ht="15" thickBot="1" x14ac:dyDescent="0.45">
      <c r="A23" s="77"/>
      <c r="B23" s="78"/>
      <c r="C23" s="78"/>
      <c r="D23" s="78"/>
      <c r="E23" s="78"/>
      <c r="F23" s="78"/>
      <c r="G23" s="78"/>
      <c r="H23" s="76"/>
      <c r="I23" s="76"/>
      <c r="J23" s="76"/>
      <c r="K23" s="76"/>
    </row>
    <row r="24" spans="1:11" x14ac:dyDescent="0.4">
      <c r="A24" s="137" t="s">
        <v>15</v>
      </c>
      <c r="B24" s="139" t="s">
        <v>129</v>
      </c>
      <c r="C24" s="139" t="s">
        <v>16</v>
      </c>
      <c r="D24" s="141" t="s">
        <v>120</v>
      </c>
      <c r="E24" s="142"/>
      <c r="F24" s="142"/>
      <c r="G24" s="142"/>
      <c r="H24" s="143"/>
      <c r="I24" s="6"/>
      <c r="J24" s="6"/>
      <c r="K24" s="6"/>
    </row>
    <row r="25" spans="1:11" ht="39.75" customHeight="1" x14ac:dyDescent="0.4">
      <c r="A25" s="138"/>
      <c r="B25" s="140"/>
      <c r="C25" s="140"/>
      <c r="D25" s="20" t="s">
        <v>17</v>
      </c>
      <c r="E25" s="20" t="s">
        <v>18</v>
      </c>
      <c r="F25" s="79" t="s">
        <v>19</v>
      </c>
      <c r="G25" s="53" t="s">
        <v>20</v>
      </c>
      <c r="H25" s="80" t="s">
        <v>54</v>
      </c>
      <c r="I25" s="6"/>
      <c r="J25" s="6"/>
      <c r="K25" s="6"/>
    </row>
    <row r="26" spans="1:11" ht="15" hidden="1" customHeight="1" x14ac:dyDescent="0.4">
      <c r="A26" s="21" t="s">
        <v>21</v>
      </c>
      <c r="B26" s="79"/>
      <c r="C26" s="79" t="s">
        <v>22</v>
      </c>
      <c r="D26" s="20"/>
      <c r="E26" s="20"/>
      <c r="F26" s="79"/>
      <c r="G26" s="53"/>
      <c r="H26" s="80"/>
      <c r="I26" s="6"/>
      <c r="J26" s="6"/>
      <c r="K26" s="6"/>
    </row>
    <row r="27" spans="1:11" x14ac:dyDescent="0.4">
      <c r="A27" s="22" t="s">
        <v>101</v>
      </c>
      <c r="B27" s="20" t="s">
        <v>23</v>
      </c>
      <c r="C27" s="20" t="s">
        <v>116</v>
      </c>
      <c r="D27" s="84">
        <v>168</v>
      </c>
      <c r="E27" s="84">
        <v>0</v>
      </c>
      <c r="F27" s="84">
        <v>0</v>
      </c>
      <c r="G27" s="84">
        <v>114</v>
      </c>
      <c r="H27" s="93">
        <v>0</v>
      </c>
      <c r="I27" s="6"/>
      <c r="J27" s="6"/>
      <c r="K27" s="6"/>
    </row>
    <row r="28" spans="1:11" x14ac:dyDescent="0.4">
      <c r="A28" s="22" t="s">
        <v>102</v>
      </c>
      <c r="B28" s="20" t="s">
        <v>108</v>
      </c>
      <c r="C28" s="20" t="s">
        <v>22</v>
      </c>
      <c r="D28" s="84">
        <v>10</v>
      </c>
      <c r="E28" s="84">
        <v>0</v>
      </c>
      <c r="F28" s="84">
        <v>0</v>
      </c>
      <c r="G28" s="84">
        <v>70</v>
      </c>
      <c r="H28" s="93">
        <v>0</v>
      </c>
      <c r="I28" s="6"/>
      <c r="J28" s="6"/>
      <c r="K28" s="6"/>
    </row>
    <row r="29" spans="1:11" x14ac:dyDescent="0.4">
      <c r="A29" s="22" t="s">
        <v>24</v>
      </c>
      <c r="B29" s="20" t="s">
        <v>109</v>
      </c>
      <c r="C29" s="20" t="s">
        <v>7</v>
      </c>
      <c r="D29" s="84">
        <v>1.4</v>
      </c>
      <c r="E29" s="84">
        <v>1.1499999999999999</v>
      </c>
      <c r="F29" s="84">
        <v>1.1499999999999999</v>
      </c>
      <c r="G29" s="84">
        <v>1.1499999999999999</v>
      </c>
      <c r="H29" s="93">
        <v>1.1499999999999999</v>
      </c>
      <c r="I29" s="6"/>
      <c r="J29" s="6"/>
      <c r="K29" s="6"/>
    </row>
    <row r="30" spans="1:11" x14ac:dyDescent="0.4">
      <c r="A30" s="22" t="s">
        <v>103</v>
      </c>
      <c r="B30" s="20" t="s">
        <v>110</v>
      </c>
      <c r="C30" s="20" t="s">
        <v>117</v>
      </c>
      <c r="D30" s="83">
        <f>0.785*(D27*D27)*0.000001</f>
        <v>2.215584E-2</v>
      </c>
      <c r="E30" s="83">
        <f>0.785*(E27*E27)*0.000001</f>
        <v>0</v>
      </c>
      <c r="F30" s="83">
        <f>0.785*(F27*F27)*0.000001</f>
        <v>0</v>
      </c>
      <c r="G30" s="83">
        <f>0.785*(G27*G27)*0.000001</f>
        <v>1.020186E-2</v>
      </c>
      <c r="H30" s="94">
        <f>0.785*(H27*H27)*0.000001</f>
        <v>0</v>
      </c>
      <c r="I30" s="6"/>
      <c r="J30" s="6"/>
      <c r="K30" s="6"/>
    </row>
    <row r="31" spans="1:11" x14ac:dyDescent="0.4">
      <c r="A31" s="22" t="s">
        <v>25</v>
      </c>
      <c r="B31" s="20" t="s">
        <v>111</v>
      </c>
      <c r="C31" s="20" t="s">
        <v>27</v>
      </c>
      <c r="D31" s="83">
        <f>D28*D30*D29</f>
        <v>0.31018175999999997</v>
      </c>
      <c r="E31" s="83">
        <f>E28*E30*E29</f>
        <v>0</v>
      </c>
      <c r="F31" s="83">
        <f>F28*F30*F29</f>
        <v>0</v>
      </c>
      <c r="G31" s="83">
        <f>G28*G30*G29</f>
        <v>0.82124973000000001</v>
      </c>
      <c r="H31" s="94">
        <f>H28*H30*H29</f>
        <v>0</v>
      </c>
      <c r="I31" s="6"/>
      <c r="J31" s="6"/>
      <c r="K31" s="6"/>
    </row>
    <row r="32" spans="1:11" x14ac:dyDescent="0.4">
      <c r="A32" s="22" t="s">
        <v>104</v>
      </c>
      <c r="B32" s="20" t="s">
        <v>112</v>
      </c>
      <c r="C32" s="20" t="s">
        <v>7</v>
      </c>
      <c r="D32" s="83">
        <v>1.2</v>
      </c>
      <c r="E32" s="83">
        <v>1.2</v>
      </c>
      <c r="F32" s="83">
        <v>1.2</v>
      </c>
      <c r="G32" s="83">
        <v>1.2</v>
      </c>
      <c r="H32" s="94">
        <v>1.2</v>
      </c>
      <c r="I32" s="6"/>
      <c r="J32" s="6"/>
      <c r="K32" s="6"/>
    </row>
    <row r="33" spans="1:11" x14ac:dyDescent="0.4">
      <c r="A33" s="85" t="s">
        <v>105</v>
      </c>
      <c r="B33" s="86" t="s">
        <v>113</v>
      </c>
      <c r="C33" s="86" t="s">
        <v>118</v>
      </c>
      <c r="D33" s="87">
        <f>D32*D31</f>
        <v>0.37221811199999993</v>
      </c>
      <c r="E33" s="87">
        <f>E32*E31</f>
        <v>0</v>
      </c>
      <c r="F33" s="87">
        <f>F32*F31</f>
        <v>0</v>
      </c>
      <c r="G33" s="87">
        <f>G32*G31</f>
        <v>0.98549967599999999</v>
      </c>
      <c r="H33" s="95">
        <f>H32*H31</f>
        <v>0</v>
      </c>
      <c r="I33" s="6"/>
      <c r="J33" s="6"/>
      <c r="K33" s="6"/>
    </row>
    <row r="34" spans="1:11" x14ac:dyDescent="0.4">
      <c r="A34" s="22" t="s">
        <v>106</v>
      </c>
      <c r="B34" s="20" t="s">
        <v>114</v>
      </c>
      <c r="C34" s="20" t="s">
        <v>33</v>
      </c>
      <c r="D34" s="84">
        <v>2.1</v>
      </c>
      <c r="E34" s="84">
        <v>2.1</v>
      </c>
      <c r="F34" s="84">
        <v>2.1</v>
      </c>
      <c r="G34" s="84">
        <v>2.1</v>
      </c>
      <c r="H34" s="93">
        <v>2.1</v>
      </c>
      <c r="I34" s="6"/>
      <c r="J34" s="6"/>
      <c r="K34" s="6"/>
    </row>
    <row r="35" spans="1:11" x14ac:dyDescent="0.4">
      <c r="A35" s="132" t="s">
        <v>107</v>
      </c>
      <c r="B35" s="86" t="s">
        <v>115</v>
      </c>
      <c r="C35" s="86" t="s">
        <v>119</v>
      </c>
      <c r="D35" s="87">
        <f>D34*D33</f>
        <v>0.78165803519999988</v>
      </c>
      <c r="E35" s="87">
        <f>E34*E33</f>
        <v>0</v>
      </c>
      <c r="F35" s="87">
        <f>F34*F33</f>
        <v>0</v>
      </c>
      <c r="G35" s="87">
        <f>G34*G33</f>
        <v>2.0695493196000001</v>
      </c>
      <c r="H35" s="95">
        <f>H34*H33</f>
        <v>0</v>
      </c>
      <c r="I35" s="6"/>
      <c r="J35" s="6"/>
      <c r="K35" s="6"/>
    </row>
    <row r="36" spans="1:11" ht="15" thickBot="1" x14ac:dyDescent="0.45">
      <c r="A36" s="133"/>
      <c r="B36" s="96" t="s">
        <v>115</v>
      </c>
      <c r="C36" s="96" t="s">
        <v>119</v>
      </c>
      <c r="D36" s="146">
        <f>D35+E35+F35+G35+H35</f>
        <v>2.8512073548000001</v>
      </c>
      <c r="E36" s="147"/>
      <c r="F36" s="147"/>
      <c r="G36" s="147"/>
      <c r="H36" s="148"/>
      <c r="I36" s="6"/>
      <c r="J36" s="6"/>
      <c r="K36" s="6"/>
    </row>
    <row r="37" spans="1:11" ht="22.5" customHeight="1" x14ac:dyDescent="0.4">
      <c r="A37" s="149"/>
      <c r="B37" s="149"/>
      <c r="C37" s="149"/>
      <c r="D37" s="150"/>
      <c r="E37" s="150"/>
      <c r="F37" s="150"/>
      <c r="G37" s="150"/>
      <c r="H37" s="150"/>
      <c r="I37" s="150"/>
      <c r="J37" s="150"/>
      <c r="K37" s="150"/>
    </row>
    <row r="38" spans="1:11" ht="17.25" customHeight="1" x14ac:dyDescent="0.4">
      <c r="A38" s="144" t="s">
        <v>143</v>
      </c>
      <c r="B38" s="145"/>
      <c r="C38" s="145"/>
      <c r="D38" s="145"/>
      <c r="E38" s="145"/>
      <c r="F38" s="145"/>
      <c r="G38" s="145"/>
      <c r="H38" s="92"/>
      <c r="I38" s="6"/>
      <c r="J38" s="6"/>
      <c r="K38" s="6"/>
    </row>
    <row r="39" spans="1:11" ht="24" customHeight="1" x14ac:dyDescent="0.45">
      <c r="A39" s="119" t="s">
        <v>128</v>
      </c>
      <c r="B39" s="134"/>
      <c r="C39" s="134"/>
      <c r="D39" s="134"/>
      <c r="E39" s="134"/>
      <c r="F39" s="134"/>
      <c r="G39" s="134"/>
      <c r="H39" s="134"/>
      <c r="I39" s="6"/>
      <c r="J39" s="6"/>
      <c r="K39" s="6"/>
    </row>
    <row r="40" spans="1:11" ht="14.25" customHeight="1" x14ac:dyDescent="0.4">
      <c r="A40" s="124" t="s">
        <v>123</v>
      </c>
      <c r="B40" s="135"/>
      <c r="C40" s="25"/>
      <c r="D40" s="24"/>
      <c r="E40" s="13"/>
      <c r="F40" s="25"/>
      <c r="G40" s="26"/>
      <c r="H40" s="6"/>
      <c r="I40" s="6"/>
      <c r="J40" s="6"/>
      <c r="K40" s="6"/>
    </row>
    <row r="41" spans="1:11" x14ac:dyDescent="0.4">
      <c r="A41" s="124" t="s">
        <v>124</v>
      </c>
      <c r="B41" s="127"/>
      <c r="C41" s="127"/>
      <c r="D41" s="127"/>
      <c r="E41" s="127"/>
      <c r="F41" s="127"/>
      <c r="G41" s="127"/>
      <c r="H41" s="6"/>
      <c r="I41" s="6"/>
      <c r="J41" s="6"/>
      <c r="K41" s="6"/>
    </row>
    <row r="42" spans="1:11" x14ac:dyDescent="0.4">
      <c r="A42" s="125" t="s">
        <v>125</v>
      </c>
      <c r="B42" s="126"/>
      <c r="C42" s="126"/>
      <c r="D42" s="126"/>
      <c r="E42" s="126"/>
      <c r="F42" s="126"/>
      <c r="G42" s="126"/>
      <c r="H42" s="6"/>
      <c r="I42" s="6"/>
      <c r="J42" s="6"/>
      <c r="K42" s="6"/>
    </row>
    <row r="43" spans="1:11" x14ac:dyDescent="0.4">
      <c r="A43" s="6" t="s">
        <v>35</v>
      </c>
      <c r="B43" s="6"/>
      <c r="C43" s="72">
        <v>120</v>
      </c>
      <c r="D43" s="6" t="s">
        <v>27</v>
      </c>
      <c r="E43" s="12"/>
      <c r="F43" s="6"/>
      <c r="G43" s="6"/>
      <c r="H43" s="6"/>
      <c r="I43" s="6"/>
      <c r="J43" s="6"/>
      <c r="K43" s="6"/>
    </row>
    <row r="44" spans="1:11" x14ac:dyDescent="0.4">
      <c r="A44" s="75" t="s">
        <v>126</v>
      </c>
      <c r="B44" s="6"/>
      <c r="C44" s="12"/>
      <c r="D44" s="6"/>
      <c r="E44" s="12"/>
      <c r="F44" s="6"/>
      <c r="G44" s="6"/>
      <c r="H44" s="6"/>
      <c r="I44" s="6"/>
      <c r="J44" s="6"/>
      <c r="K44" s="6"/>
    </row>
    <row r="45" spans="1:11" ht="16.75" x14ac:dyDescent="0.45">
      <c r="A45" s="122" t="s">
        <v>132</v>
      </c>
      <c r="B45" s="123"/>
      <c r="C45" s="123"/>
      <c r="D45" s="123"/>
      <c r="E45" s="123"/>
      <c r="F45" s="123"/>
      <c r="G45" s="123"/>
      <c r="H45" s="123"/>
      <c r="I45" s="6"/>
      <c r="J45" s="6"/>
      <c r="K45" s="6"/>
    </row>
    <row r="46" spans="1:11" ht="17.25" customHeight="1" x14ac:dyDescent="0.4">
      <c r="A46" s="125" t="s">
        <v>133</v>
      </c>
      <c r="B46" s="125"/>
      <c r="C46" s="125"/>
      <c r="D46" s="125"/>
      <c r="E46" s="125"/>
      <c r="F46" s="125"/>
      <c r="G46" s="125"/>
      <c r="H46" s="6"/>
      <c r="I46" s="6"/>
      <c r="J46" s="6"/>
      <c r="K46" s="6"/>
    </row>
    <row r="47" spans="1:11" x14ac:dyDescent="0.4">
      <c r="A47" s="6" t="s">
        <v>135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5" thickBot="1" x14ac:dyDescent="0.45">
      <c r="A48" s="6"/>
      <c r="B48" s="6"/>
      <c r="C48" s="12"/>
      <c r="D48" s="6"/>
      <c r="E48" s="12"/>
      <c r="F48" s="6"/>
      <c r="G48" s="6"/>
      <c r="H48" s="6"/>
      <c r="I48" s="6"/>
      <c r="J48" s="6"/>
      <c r="K48" s="6"/>
    </row>
    <row r="49" spans="1:11" x14ac:dyDescent="0.4">
      <c r="A49" s="137" t="s">
        <v>15</v>
      </c>
      <c r="B49" s="139" t="s">
        <v>129</v>
      </c>
      <c r="C49" s="139" t="s">
        <v>16</v>
      </c>
      <c r="D49" s="155" t="s">
        <v>31</v>
      </c>
      <c r="E49" s="6"/>
      <c r="F49" s="6"/>
      <c r="G49" s="6"/>
      <c r="H49" s="6"/>
      <c r="I49" s="6"/>
      <c r="J49" s="6"/>
      <c r="K49" s="6"/>
    </row>
    <row r="50" spans="1:11" x14ac:dyDescent="0.4">
      <c r="A50" s="138"/>
      <c r="B50" s="140"/>
      <c r="C50" s="140"/>
      <c r="D50" s="156"/>
      <c r="E50" s="6"/>
      <c r="F50" s="6"/>
      <c r="G50" s="6"/>
      <c r="H50" s="6"/>
      <c r="I50" s="6"/>
      <c r="J50" s="6"/>
      <c r="K50" s="6"/>
    </row>
    <row r="51" spans="1:11" x14ac:dyDescent="0.4">
      <c r="A51" s="22" t="s">
        <v>28</v>
      </c>
      <c r="B51" s="20" t="s">
        <v>26</v>
      </c>
      <c r="C51" s="20" t="s">
        <v>27</v>
      </c>
      <c r="D51" s="102">
        <f>(D31+E31+F31+G31+H31)</f>
        <v>1.13143149</v>
      </c>
      <c r="E51" s="6"/>
      <c r="F51" s="6"/>
      <c r="G51" s="6"/>
      <c r="H51" s="6"/>
      <c r="I51" s="6"/>
      <c r="J51" s="6"/>
      <c r="K51" s="6"/>
    </row>
    <row r="52" spans="1:11" ht="29.15" x14ac:dyDescent="0.4">
      <c r="A52" s="29" t="s">
        <v>131</v>
      </c>
      <c r="B52" s="20" t="s">
        <v>130</v>
      </c>
      <c r="C52" s="20" t="s">
        <v>7</v>
      </c>
      <c r="D52" s="102">
        <v>1.2</v>
      </c>
      <c r="E52" s="6"/>
      <c r="F52" s="6"/>
      <c r="G52" s="6"/>
      <c r="H52" s="6"/>
      <c r="I52" s="6"/>
      <c r="J52" s="6"/>
      <c r="K52" s="6"/>
    </row>
    <row r="53" spans="1:11" ht="29.15" x14ac:dyDescent="0.4">
      <c r="A53" s="29" t="s">
        <v>36</v>
      </c>
      <c r="B53" s="20" t="s">
        <v>37</v>
      </c>
      <c r="C53" s="20" t="s">
        <v>27</v>
      </c>
      <c r="D53" s="102">
        <f>C43</f>
        <v>120</v>
      </c>
      <c r="E53" s="6"/>
      <c r="F53" s="6"/>
      <c r="G53" s="6"/>
      <c r="H53" s="6"/>
      <c r="I53" s="6"/>
      <c r="J53" s="6"/>
      <c r="K53" s="6"/>
    </row>
    <row r="54" spans="1:11" ht="32.25" customHeight="1" x14ac:dyDescent="0.4">
      <c r="A54" s="97" t="s">
        <v>38</v>
      </c>
      <c r="B54" s="86" t="s">
        <v>39</v>
      </c>
      <c r="C54" s="86" t="s">
        <v>27</v>
      </c>
      <c r="D54" s="103">
        <f>D51*D52*1.052+0.5*D53</f>
        <v>61.428319112975998</v>
      </c>
      <c r="E54" s="6"/>
      <c r="F54" s="6"/>
      <c r="G54" s="6"/>
      <c r="H54" s="6"/>
      <c r="I54" s="6"/>
      <c r="J54" s="6"/>
      <c r="K54" s="6"/>
    </row>
    <row r="55" spans="1:11" x14ac:dyDescent="0.4">
      <c r="A55" s="30" t="s">
        <v>40</v>
      </c>
      <c r="B55" s="20" t="s">
        <v>32</v>
      </c>
      <c r="C55" s="20" t="s">
        <v>33</v>
      </c>
      <c r="D55" s="102">
        <v>1.1200000000000001</v>
      </c>
      <c r="E55" s="6"/>
      <c r="F55" s="6"/>
      <c r="G55" s="6"/>
      <c r="H55" s="6"/>
      <c r="I55" s="6"/>
      <c r="J55" s="6"/>
      <c r="K55" s="6"/>
    </row>
    <row r="56" spans="1:11" ht="32.25" customHeight="1" thickBot="1" x14ac:dyDescent="0.45">
      <c r="A56" s="99" t="s">
        <v>41</v>
      </c>
      <c r="B56" s="100" t="s">
        <v>134</v>
      </c>
      <c r="C56" s="100" t="s">
        <v>30</v>
      </c>
      <c r="D56" s="104">
        <f>D54*D55</f>
        <v>68.799717406533119</v>
      </c>
      <c r="E56" s="6"/>
      <c r="F56" s="6"/>
      <c r="G56" s="6"/>
      <c r="H56" s="6"/>
      <c r="I56" s="6"/>
      <c r="J56" s="6"/>
      <c r="K56" s="6"/>
    </row>
    <row r="57" spans="1:1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4">
      <c r="A58" s="144" t="s">
        <v>144</v>
      </c>
      <c r="B58" s="145"/>
      <c r="C58" s="145"/>
      <c r="D58" s="145"/>
      <c r="E58" s="145"/>
      <c r="F58" s="145"/>
      <c r="G58" s="145"/>
      <c r="H58" s="92"/>
      <c r="I58" s="6"/>
      <c r="J58" s="6"/>
      <c r="K58" s="6"/>
    </row>
    <row r="59" spans="1:11" ht="27" customHeight="1" x14ac:dyDescent="0.45">
      <c r="A59" s="119" t="s">
        <v>136</v>
      </c>
      <c r="B59" s="123"/>
      <c r="C59" s="123"/>
      <c r="D59" s="123"/>
      <c r="E59" s="123"/>
      <c r="F59" s="123"/>
      <c r="G59" s="123"/>
      <c r="H59" s="123"/>
      <c r="I59" s="6"/>
      <c r="J59" s="6"/>
      <c r="K59" s="6"/>
    </row>
    <row r="60" spans="1:11" ht="17.25" customHeight="1" x14ac:dyDescent="0.4">
      <c r="A60" s="105" t="s">
        <v>137</v>
      </c>
      <c r="B60" s="106"/>
      <c r="C60" s="107"/>
      <c r="D60" s="108"/>
      <c r="E60" s="106"/>
      <c r="F60" s="106"/>
      <c r="G60" s="109"/>
      <c r="H60" s="6"/>
      <c r="I60" s="6"/>
      <c r="J60" s="6"/>
      <c r="K60" s="6"/>
    </row>
    <row r="61" spans="1:11" x14ac:dyDescent="0.4">
      <c r="A61" s="157" t="s">
        <v>43</v>
      </c>
      <c r="B61" s="158"/>
      <c r="C61" s="158"/>
      <c r="D61" s="110"/>
      <c r="E61" s="111"/>
      <c r="F61" s="111"/>
      <c r="G61" s="112"/>
      <c r="H61" s="6"/>
      <c r="I61" s="6"/>
      <c r="J61" s="6"/>
      <c r="K61" s="6"/>
    </row>
    <row r="62" spans="1:11" x14ac:dyDescent="0.4">
      <c r="A62" s="105"/>
      <c r="B62" s="113"/>
      <c r="C62" s="113"/>
      <c r="D62" s="110"/>
      <c r="E62" s="111"/>
      <c r="F62" s="111"/>
      <c r="G62" s="112"/>
      <c r="H62" s="6"/>
      <c r="I62" s="6"/>
      <c r="J62" s="6"/>
      <c r="K62" s="6"/>
    </row>
    <row r="63" spans="1:11" ht="15.75" customHeight="1" x14ac:dyDescent="0.45">
      <c r="A63" s="159" t="s">
        <v>139</v>
      </c>
      <c r="B63" s="123"/>
      <c r="C63" s="123"/>
      <c r="D63" s="123"/>
      <c r="E63" s="123"/>
      <c r="F63" s="123"/>
      <c r="G63" s="123"/>
      <c r="H63" s="123"/>
      <c r="I63" s="6"/>
      <c r="J63" s="6"/>
      <c r="K63" s="6"/>
    </row>
    <row r="64" spans="1:11" ht="18" customHeight="1" x14ac:dyDescent="0.4">
      <c r="A64" s="157" t="s">
        <v>138</v>
      </c>
      <c r="B64" s="158"/>
      <c r="C64" s="158"/>
      <c r="D64" s="158"/>
      <c r="E64" s="158"/>
      <c r="F64" s="158"/>
      <c r="G64" s="158"/>
      <c r="H64" s="6"/>
      <c r="I64" s="6"/>
      <c r="J64" s="6"/>
      <c r="K64" s="6"/>
    </row>
    <row r="65" spans="1:11" x14ac:dyDescent="0.4">
      <c r="A65" s="114" t="s">
        <v>44</v>
      </c>
      <c r="B65" s="111"/>
      <c r="C65" s="107"/>
      <c r="D65" s="110"/>
      <c r="E65" s="111"/>
      <c r="F65" s="111"/>
      <c r="G65" s="112"/>
      <c r="H65" s="6"/>
      <c r="I65" s="6"/>
      <c r="J65" s="6"/>
      <c r="K65" s="6"/>
    </row>
    <row r="66" spans="1:11" ht="15" thickBot="1" x14ac:dyDescent="0.45">
      <c r="A66" s="114"/>
      <c r="B66" s="111"/>
      <c r="C66" s="107"/>
      <c r="D66" s="110"/>
      <c r="E66" s="111"/>
      <c r="F66" s="111"/>
      <c r="G66" s="112"/>
      <c r="H66" s="6"/>
      <c r="I66" s="6"/>
      <c r="J66" s="6"/>
      <c r="K66" s="6"/>
    </row>
    <row r="67" spans="1:11" x14ac:dyDescent="0.4">
      <c r="A67" s="137" t="s">
        <v>15</v>
      </c>
      <c r="B67" s="139" t="s">
        <v>129</v>
      </c>
      <c r="C67" s="139" t="s">
        <v>16</v>
      </c>
      <c r="D67" s="155" t="s">
        <v>31</v>
      </c>
      <c r="E67" s="8"/>
      <c r="F67" s="8"/>
      <c r="G67" s="11"/>
      <c r="H67" s="6"/>
      <c r="I67" s="6"/>
      <c r="J67" s="6"/>
      <c r="K67" s="6"/>
    </row>
    <row r="68" spans="1:11" x14ac:dyDescent="0.4">
      <c r="A68" s="138"/>
      <c r="B68" s="140"/>
      <c r="C68" s="140"/>
      <c r="D68" s="156"/>
      <c r="E68" s="8"/>
      <c r="F68" s="8"/>
      <c r="G68" s="11"/>
      <c r="H68" s="6"/>
      <c r="I68" s="6"/>
      <c r="J68" s="6"/>
      <c r="K68" s="6"/>
    </row>
    <row r="69" spans="1:11" x14ac:dyDescent="0.4">
      <c r="A69" s="30" t="s">
        <v>45</v>
      </c>
      <c r="B69" s="20" t="s">
        <v>39</v>
      </c>
      <c r="C69" s="20" t="s">
        <v>27</v>
      </c>
      <c r="D69" s="23">
        <f>D54</f>
        <v>61.428319112975998</v>
      </c>
      <c r="E69" s="8"/>
      <c r="F69" s="8"/>
      <c r="G69" s="11"/>
      <c r="H69" s="6"/>
      <c r="I69" s="6"/>
      <c r="J69" s="6"/>
      <c r="K69" s="6"/>
    </row>
    <row r="70" spans="1:11" ht="15" customHeight="1" x14ac:dyDescent="0.4">
      <c r="A70" s="115" t="s">
        <v>46</v>
      </c>
      <c r="B70" s="86" t="s">
        <v>47</v>
      </c>
      <c r="C70" s="86" t="s">
        <v>27</v>
      </c>
      <c r="D70" s="98">
        <f>D69*2</f>
        <v>122.856638225952</v>
      </c>
      <c r="E70" s="8"/>
      <c r="F70" s="8"/>
      <c r="G70" s="11"/>
      <c r="H70" s="6"/>
      <c r="I70" s="6"/>
      <c r="J70" s="6"/>
      <c r="K70" s="6"/>
    </row>
    <row r="71" spans="1:11" x14ac:dyDescent="0.4">
      <c r="A71" s="31" t="s">
        <v>48</v>
      </c>
      <c r="B71" s="20" t="s">
        <v>32</v>
      </c>
      <c r="C71" s="20" t="s">
        <v>33</v>
      </c>
      <c r="D71" s="23">
        <v>1.1000000000000001</v>
      </c>
      <c r="E71" s="8"/>
      <c r="F71" s="8"/>
      <c r="G71" s="11"/>
      <c r="H71" s="6"/>
      <c r="I71" s="6"/>
      <c r="J71" s="6"/>
      <c r="K71" s="6"/>
    </row>
    <row r="72" spans="1:11" ht="15" customHeight="1" thickBot="1" x14ac:dyDescent="0.45">
      <c r="A72" s="116" t="s">
        <v>49</v>
      </c>
      <c r="B72" s="100" t="s">
        <v>140</v>
      </c>
      <c r="C72" s="100" t="s">
        <v>30</v>
      </c>
      <c r="D72" s="101">
        <f>D70*D71</f>
        <v>135.14230204854721</v>
      </c>
      <c r="E72" s="8"/>
      <c r="F72" s="8"/>
      <c r="G72" s="11"/>
      <c r="H72" s="6"/>
      <c r="I72" s="6"/>
      <c r="J72" s="6"/>
      <c r="K72" s="6"/>
    </row>
    <row r="73" spans="1:11" x14ac:dyDescent="0.4">
      <c r="A73" s="6"/>
      <c r="B73" s="8"/>
      <c r="C73" s="13"/>
      <c r="D73" s="10"/>
      <c r="E73" s="8"/>
      <c r="F73" s="8"/>
      <c r="G73" s="11"/>
      <c r="H73" s="6"/>
      <c r="I73" s="6"/>
      <c r="J73" s="6"/>
      <c r="K73" s="6"/>
    </row>
    <row r="74" spans="1:11" ht="15" thickBot="1" x14ac:dyDescent="0.45">
      <c r="A74" s="55" t="s">
        <v>64</v>
      </c>
      <c r="B74" s="8"/>
      <c r="C74" s="13"/>
      <c r="D74" s="10"/>
      <c r="E74" s="8"/>
      <c r="F74" s="8"/>
      <c r="G74" s="11"/>
      <c r="H74" s="6"/>
      <c r="I74" s="6"/>
      <c r="J74" s="6"/>
      <c r="K74" s="6"/>
    </row>
    <row r="75" spans="1:11" x14ac:dyDescent="0.4">
      <c r="A75" s="47" t="s">
        <v>50</v>
      </c>
      <c r="B75" s="28" t="s">
        <v>51</v>
      </c>
      <c r="C75" s="160" t="s">
        <v>52</v>
      </c>
      <c r="D75" s="161"/>
      <c r="E75" s="8"/>
      <c r="F75" s="8"/>
      <c r="G75" s="11"/>
      <c r="H75" s="6"/>
      <c r="I75" s="6"/>
      <c r="J75" s="6"/>
      <c r="K75" s="6"/>
    </row>
    <row r="76" spans="1:11" ht="43.75" x14ac:dyDescent="0.4">
      <c r="A76" s="32" t="s">
        <v>29</v>
      </c>
      <c r="B76" s="117">
        <f>D33+E33+F33+G33+H33</f>
        <v>1.357717788</v>
      </c>
      <c r="C76" s="162">
        <f>D36</f>
        <v>2.8512073548000001</v>
      </c>
      <c r="D76" s="163"/>
      <c r="E76" s="8"/>
      <c r="F76" s="8"/>
      <c r="G76" s="11"/>
      <c r="H76" s="6"/>
      <c r="I76" s="6"/>
      <c r="J76" s="6"/>
      <c r="K76" s="6"/>
    </row>
    <row r="77" spans="1:11" ht="43.75" x14ac:dyDescent="0.4">
      <c r="A77" s="32" t="s">
        <v>34</v>
      </c>
      <c r="B77" s="117">
        <f>D54</f>
        <v>61.428319112975998</v>
      </c>
      <c r="C77" s="162">
        <f>D56</f>
        <v>68.799717406533119</v>
      </c>
      <c r="D77" s="163"/>
      <c r="E77" s="8"/>
      <c r="F77" s="8"/>
      <c r="G77" s="11"/>
      <c r="H77" s="6"/>
      <c r="I77" s="6"/>
      <c r="J77" s="6"/>
      <c r="K77" s="6"/>
    </row>
    <row r="78" spans="1:11" ht="58.3" x14ac:dyDescent="0.4">
      <c r="A78" s="32" t="s">
        <v>42</v>
      </c>
      <c r="B78" s="117">
        <f>D70</f>
        <v>122.856638225952</v>
      </c>
      <c r="C78" s="162">
        <f>D72</f>
        <v>135.14230204854721</v>
      </c>
      <c r="D78" s="163"/>
      <c r="E78" s="8"/>
      <c r="F78" s="8"/>
      <c r="G78" s="11"/>
      <c r="H78" s="6"/>
      <c r="I78" s="6"/>
      <c r="J78" s="6"/>
      <c r="K78" s="6"/>
    </row>
    <row r="79" spans="1:11" ht="15" thickBot="1" x14ac:dyDescent="0.45">
      <c r="A79" s="33" t="s">
        <v>53</v>
      </c>
      <c r="B79" s="118">
        <f>B78+B77+B76</f>
        <v>185.642675126928</v>
      </c>
      <c r="C79" s="164">
        <f>C78+C77+C76</f>
        <v>206.79322680988034</v>
      </c>
      <c r="D79" s="165"/>
      <c r="E79" s="8"/>
      <c r="F79" s="8"/>
      <c r="G79" s="11"/>
      <c r="H79" s="6"/>
      <c r="I79" s="6"/>
      <c r="J79" s="6"/>
      <c r="K79" s="6"/>
    </row>
    <row r="80" spans="1:11" x14ac:dyDescent="0.4">
      <c r="A80" s="10"/>
      <c r="B80" s="8"/>
      <c r="C80" s="9"/>
      <c r="D80" s="8"/>
      <c r="E80" s="13"/>
      <c r="F80" s="14"/>
      <c r="G80" s="11"/>
      <c r="H80" s="6"/>
      <c r="I80" s="6"/>
      <c r="J80" s="6"/>
      <c r="K80" s="6"/>
    </row>
  </sheetData>
  <mergeCells count="47">
    <mergeCell ref="A18:G18"/>
    <mergeCell ref="A1:G1"/>
    <mergeCell ref="A7:K7"/>
    <mergeCell ref="A8:K8"/>
    <mergeCell ref="A10:H10"/>
    <mergeCell ref="A11:G11"/>
    <mergeCell ref="A12:G12"/>
    <mergeCell ref="A13:G13"/>
    <mergeCell ref="A14:G14"/>
    <mergeCell ref="A15:G15"/>
    <mergeCell ref="A16:E16"/>
    <mergeCell ref="A17:E17"/>
    <mergeCell ref="A35:A36"/>
    <mergeCell ref="D36:H36"/>
    <mergeCell ref="A37:K37"/>
    <mergeCell ref="A38:G38"/>
    <mergeCell ref="A39:H39"/>
    <mergeCell ref="A19:E19"/>
    <mergeCell ref="A20:G20"/>
    <mergeCell ref="A21:G21"/>
    <mergeCell ref="A24:A25"/>
    <mergeCell ref="B24:B25"/>
    <mergeCell ref="C24:C25"/>
    <mergeCell ref="D24:H24"/>
    <mergeCell ref="A58:G58"/>
    <mergeCell ref="A59:H59"/>
    <mergeCell ref="A61:C61"/>
    <mergeCell ref="A63:H63"/>
    <mergeCell ref="A40:B40"/>
    <mergeCell ref="A41:G41"/>
    <mergeCell ref="A42:G42"/>
    <mergeCell ref="A45:H45"/>
    <mergeCell ref="A46:G46"/>
    <mergeCell ref="A49:A50"/>
    <mergeCell ref="B49:B50"/>
    <mergeCell ref="C49:C50"/>
    <mergeCell ref="D49:D50"/>
    <mergeCell ref="C79:D79"/>
    <mergeCell ref="A64:G64"/>
    <mergeCell ref="C75:D75"/>
    <mergeCell ref="C76:D76"/>
    <mergeCell ref="C77:D77"/>
    <mergeCell ref="C78:D78"/>
    <mergeCell ref="A67:A68"/>
    <mergeCell ref="B67:B68"/>
    <mergeCell ref="C67:C68"/>
    <mergeCell ref="D67:D68"/>
  </mergeCells>
  <pageMargins left="0.70866141732283472" right="0.70866141732283472" top="0.74803149606299213" bottom="0.74803149606299213" header="0.31496062992125984" footer="0.31496062992125984"/>
  <pageSetup paperSize="9" scale="4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4"/>
  <sheetViews>
    <sheetView view="pageBreakPreview" zoomScale="93" zoomScaleNormal="100" zoomScaleSheetLayoutView="93" workbookViewId="0">
      <selection activeCell="B50" sqref="B50"/>
    </sheetView>
  </sheetViews>
  <sheetFormatPr defaultRowHeight="14.6" x14ac:dyDescent="0.4"/>
  <cols>
    <col min="1" max="1" width="36.53515625" customWidth="1"/>
    <col min="2" max="2" width="19.3828125" customWidth="1"/>
    <col min="3" max="3" width="14.15234375" customWidth="1"/>
    <col min="4" max="4" width="21" customWidth="1"/>
    <col min="5" max="6" width="20.53515625" customWidth="1"/>
  </cols>
  <sheetData>
    <row r="1" spans="1:6" ht="24.75" customHeight="1" x14ac:dyDescent="0.4">
      <c r="A1" s="151" t="s">
        <v>60</v>
      </c>
      <c r="B1" s="125"/>
      <c r="C1" s="125"/>
      <c r="D1" s="125"/>
      <c r="E1" s="125"/>
      <c r="F1" s="125"/>
    </row>
    <row r="2" spans="1:6" s="34" customFormat="1" ht="26.25" hidden="1" customHeight="1" thickBot="1" x14ac:dyDescent="0.45">
      <c r="A2" s="166" t="s">
        <v>61</v>
      </c>
      <c r="B2" s="167"/>
      <c r="C2" s="167"/>
      <c r="D2" s="167"/>
      <c r="E2" s="167"/>
      <c r="F2" s="167"/>
    </row>
    <row r="3" spans="1:6" s="41" customFormat="1" ht="70.5" hidden="1" customHeight="1" x14ac:dyDescent="0.4">
      <c r="A3" s="194" t="s">
        <v>55</v>
      </c>
      <c r="B3" s="196" t="s">
        <v>56</v>
      </c>
      <c r="C3" s="197"/>
      <c r="D3" s="198"/>
      <c r="E3" s="201" t="s">
        <v>67</v>
      </c>
      <c r="F3" s="202"/>
    </row>
    <row r="4" spans="1:6" ht="50.25" hidden="1" customHeight="1" x14ac:dyDescent="0.4">
      <c r="A4" s="195"/>
      <c r="B4" s="199"/>
      <c r="C4" s="199"/>
      <c r="D4" s="200"/>
      <c r="E4" s="67" t="s">
        <v>57</v>
      </c>
      <c r="F4" s="57" t="s">
        <v>58</v>
      </c>
    </row>
    <row r="5" spans="1:6" ht="63" hidden="1" customHeight="1" x14ac:dyDescent="0.4">
      <c r="A5" s="32" t="s">
        <v>29</v>
      </c>
      <c r="B5" s="192">
        <v>4000</v>
      </c>
      <c r="C5" s="192"/>
      <c r="D5" s="168"/>
      <c r="E5" s="68">
        <f>'Расчет отходов бурения - 1 скв.'!B76</f>
        <v>1.357717788</v>
      </c>
      <c r="F5" s="48">
        <f>B5*E5</f>
        <v>5430.8711519999997</v>
      </c>
    </row>
    <row r="6" spans="1:6" ht="58.3" hidden="1" x14ac:dyDescent="0.4">
      <c r="A6" s="32" t="s">
        <v>34</v>
      </c>
      <c r="B6" s="192">
        <v>3500</v>
      </c>
      <c r="C6" s="192"/>
      <c r="D6" s="168"/>
      <c r="E6" s="68">
        <f>'Расчет отходов бурения - 1 скв.'!B77</f>
        <v>11.428319112976</v>
      </c>
      <c r="F6" s="48">
        <f>B6*E6</f>
        <v>39999.116895416002</v>
      </c>
    </row>
    <row r="7" spans="1:6" ht="58.3" hidden="1" x14ac:dyDescent="0.4">
      <c r="A7" s="32" t="s">
        <v>42</v>
      </c>
      <c r="B7" s="192">
        <v>3500</v>
      </c>
      <c r="C7" s="192"/>
      <c r="D7" s="168"/>
      <c r="E7" s="68">
        <f>'Расчет отходов бурения - 1 скв.'!B78</f>
        <v>22.856638225952</v>
      </c>
      <c r="F7" s="48">
        <f>B7*E7</f>
        <v>79998.233790832004</v>
      </c>
    </row>
    <row r="8" spans="1:6" ht="15" hidden="1" thickBot="1" x14ac:dyDescent="0.45">
      <c r="A8" s="171" t="s">
        <v>65</v>
      </c>
      <c r="B8" s="203"/>
      <c r="C8" s="203"/>
      <c r="D8" s="203"/>
      <c r="E8" s="69" t="s">
        <v>66</v>
      </c>
      <c r="F8" s="49">
        <f>F7+F6+F5</f>
        <v>125428.22183824802</v>
      </c>
    </row>
    <row r="9" spans="1:6" hidden="1" x14ac:dyDescent="0.4">
      <c r="A9" s="193"/>
      <c r="B9" s="193"/>
      <c r="C9" s="193"/>
      <c r="D9" s="193"/>
      <c r="E9" s="193"/>
      <c r="F9" s="35"/>
    </row>
    <row r="10" spans="1:6" ht="61.5" hidden="1" customHeight="1" x14ac:dyDescent="0.4">
      <c r="A10" s="204" t="s">
        <v>82</v>
      </c>
      <c r="B10" s="204"/>
      <c r="C10" s="204"/>
      <c r="D10" s="204"/>
      <c r="E10" s="204"/>
      <c r="F10" s="204"/>
    </row>
    <row r="12" spans="1:6" ht="24.75" customHeight="1" thickBot="1" x14ac:dyDescent="0.45">
      <c r="A12" s="166" t="s">
        <v>62</v>
      </c>
      <c r="B12" s="167"/>
      <c r="C12" s="167"/>
      <c r="D12" s="167"/>
      <c r="E12" s="167"/>
      <c r="F12" s="167"/>
    </row>
    <row r="13" spans="1:6" ht="70.5" customHeight="1" x14ac:dyDescent="0.4">
      <c r="A13" s="182" t="s">
        <v>55</v>
      </c>
      <c r="B13" s="176" t="s">
        <v>68</v>
      </c>
      <c r="C13" s="177"/>
      <c r="D13" s="178"/>
      <c r="E13" s="174" t="str">
        <f>'Расчет отходов бурения - 1 скв.'!B2</f>
        <v>518б</v>
      </c>
      <c r="F13" s="175"/>
    </row>
    <row r="14" spans="1:6" ht="43.75" x14ac:dyDescent="0.4">
      <c r="A14" s="183"/>
      <c r="B14" s="179"/>
      <c r="C14" s="180"/>
      <c r="D14" s="181"/>
      <c r="E14" s="67" t="s">
        <v>57</v>
      </c>
      <c r="F14" s="57" t="s">
        <v>58</v>
      </c>
    </row>
    <row r="15" spans="1:6" ht="58.3" x14ac:dyDescent="0.4">
      <c r="A15" s="32" t="s">
        <v>29</v>
      </c>
      <c r="B15" s="168">
        <v>9130</v>
      </c>
      <c r="C15" s="169"/>
      <c r="D15" s="170"/>
      <c r="E15" s="68">
        <f>'Расчет отходов бурения - 1 скв.'!B76</f>
        <v>1.357717788</v>
      </c>
      <c r="F15" s="48">
        <f>B15*E15</f>
        <v>12395.963404439999</v>
      </c>
    </row>
    <row r="16" spans="1:6" ht="58.3" x14ac:dyDescent="0.4">
      <c r="A16" s="32" t="s">
        <v>34</v>
      </c>
      <c r="B16" s="168">
        <v>9130</v>
      </c>
      <c r="C16" s="169"/>
      <c r="D16" s="170"/>
      <c r="E16" s="68">
        <f>E6</f>
        <v>11.428319112976</v>
      </c>
      <c r="F16" s="48">
        <f>B16*E16</f>
        <v>104340.55350147089</v>
      </c>
    </row>
    <row r="17" spans="1:6" ht="58.3" x14ac:dyDescent="0.4">
      <c r="A17" s="32" t="s">
        <v>42</v>
      </c>
      <c r="B17" s="168">
        <v>9130</v>
      </c>
      <c r="C17" s="169"/>
      <c r="D17" s="170"/>
      <c r="E17" s="68">
        <f>E7</f>
        <v>22.856638225952</v>
      </c>
      <c r="F17" s="48">
        <f>B17*E17</f>
        <v>208681.10700294178</v>
      </c>
    </row>
    <row r="18" spans="1:6" ht="15.75" customHeight="1" thickBot="1" x14ac:dyDescent="0.45">
      <c r="A18" s="171" t="s">
        <v>65</v>
      </c>
      <c r="B18" s="172"/>
      <c r="C18" s="172"/>
      <c r="D18" s="173"/>
      <c r="E18" s="69" t="s">
        <v>66</v>
      </c>
      <c r="F18" s="49">
        <f>F17+F16+F15</f>
        <v>325417.62390885263</v>
      </c>
    </row>
    <row r="19" spans="1:6" s="36" customFormat="1" x14ac:dyDescent="0.4">
      <c r="A19" s="39"/>
    </row>
    <row r="20" spans="1:6" x14ac:dyDescent="0.4">
      <c r="A20" s="37"/>
      <c r="B20" s="37"/>
      <c r="C20" s="37"/>
      <c r="D20" s="38"/>
      <c r="E20" s="37"/>
      <c r="F20" s="37"/>
    </row>
    <row r="21" spans="1:6" ht="60.75" customHeight="1" x14ac:dyDescent="0.4">
      <c r="A21" s="205" t="s">
        <v>84</v>
      </c>
      <c r="B21" s="205"/>
      <c r="C21" s="205"/>
      <c r="D21" s="205"/>
      <c r="E21" s="205"/>
      <c r="F21" s="205"/>
    </row>
    <row r="22" spans="1:6" ht="25.5" hidden="1" customHeight="1" x14ac:dyDescent="0.4">
      <c r="A22" s="40" t="s">
        <v>69</v>
      </c>
    </row>
    <row r="23" spans="1:6" hidden="1" x14ac:dyDescent="0.4">
      <c r="A23" s="36"/>
      <c r="B23" s="36"/>
      <c r="C23" s="36"/>
      <c r="D23" s="36"/>
      <c r="E23" s="36"/>
      <c r="F23" s="36"/>
    </row>
    <row r="24" spans="1:6" ht="15" hidden="1" thickBot="1" x14ac:dyDescent="0.45">
      <c r="A24" s="41"/>
      <c r="B24" s="41"/>
      <c r="C24" s="41"/>
      <c r="D24" s="41"/>
      <c r="E24" s="41"/>
      <c r="F24" s="41"/>
    </row>
    <row r="25" spans="1:6" ht="111.75" hidden="1" customHeight="1" x14ac:dyDescent="0.4">
      <c r="A25" s="182" t="s">
        <v>70</v>
      </c>
      <c r="B25" s="176" t="s">
        <v>71</v>
      </c>
      <c r="C25" s="188"/>
      <c r="D25" s="66" t="str">
        <f>E3</f>
        <v>Северо-Мастерьельское м/н,
куст 2, скв. 8 3БС
проходка - 1 100 м
период бурения - 15.03.2022 - 13.04.2022</v>
      </c>
      <c r="E25" s="56" t="e">
        <f>#REF!</f>
        <v>#REF!</v>
      </c>
      <c r="F25" s="66" t="e">
        <f>#REF!</f>
        <v>#REF!</v>
      </c>
    </row>
    <row r="26" spans="1:6" s="41" customFormat="1" ht="36" hidden="1" customHeight="1" x14ac:dyDescent="0.4">
      <c r="A26" s="187"/>
      <c r="B26" s="189"/>
      <c r="C26" s="190"/>
      <c r="D26" s="59" t="s">
        <v>73</v>
      </c>
      <c r="E26" s="59" t="s">
        <v>74</v>
      </c>
      <c r="F26" s="59" t="s">
        <v>75</v>
      </c>
    </row>
    <row r="27" spans="1:6" s="41" customFormat="1" ht="72.900000000000006" hidden="1" x14ac:dyDescent="0.4">
      <c r="A27" s="187"/>
      <c r="B27" s="189"/>
      <c r="C27" s="190"/>
      <c r="D27" s="59" t="s">
        <v>76</v>
      </c>
      <c r="E27" s="59" t="s">
        <v>77</v>
      </c>
      <c r="F27" s="59" t="s">
        <v>78</v>
      </c>
    </row>
    <row r="28" spans="1:6" s="41" customFormat="1" ht="43.75" hidden="1" x14ac:dyDescent="0.4">
      <c r="A28" s="183"/>
      <c r="B28" s="179"/>
      <c r="C28" s="191"/>
      <c r="D28" s="65" t="s">
        <v>79</v>
      </c>
      <c r="E28" s="65" t="s">
        <v>80</v>
      </c>
      <c r="F28" s="65" t="s">
        <v>80</v>
      </c>
    </row>
    <row r="29" spans="1:6" ht="30.75" hidden="1" customHeight="1" x14ac:dyDescent="0.4">
      <c r="A29" s="50" t="s">
        <v>63</v>
      </c>
      <c r="B29" s="168" t="s">
        <v>81</v>
      </c>
      <c r="C29" s="184"/>
      <c r="D29" s="42">
        <f>F8</f>
        <v>125428.22183824802</v>
      </c>
      <c r="E29" s="61" t="e">
        <f>#REF!</f>
        <v>#REF!</v>
      </c>
      <c r="F29" s="62" t="e">
        <f>#REF!</f>
        <v>#REF!</v>
      </c>
    </row>
    <row r="30" spans="1:6" ht="15" hidden="1" thickBot="1" x14ac:dyDescent="0.45">
      <c r="A30" s="51" t="s">
        <v>83</v>
      </c>
      <c r="B30" s="185" t="s">
        <v>72</v>
      </c>
      <c r="C30" s="186"/>
      <c r="D30" s="63">
        <f>F18</f>
        <v>325417.62390885263</v>
      </c>
      <c r="E30" s="60" t="e">
        <f>#REF!</f>
        <v>#REF!</v>
      </c>
      <c r="F30" s="52" t="e">
        <f>#REF!</f>
        <v>#REF!</v>
      </c>
    </row>
    <row r="31" spans="1:6" hidden="1" x14ac:dyDescent="0.4">
      <c r="C31" s="58"/>
      <c r="D31" s="58"/>
      <c r="E31" s="58"/>
      <c r="F31" s="58"/>
    </row>
    <row r="32" spans="1:6" hidden="1" x14ac:dyDescent="0.4"/>
    <row r="33" spans="5:5" hidden="1" x14ac:dyDescent="0.4"/>
    <row r="34" spans="5:5" x14ac:dyDescent="0.4">
      <c r="E34" s="64"/>
    </row>
  </sheetData>
  <mergeCells count="24">
    <mergeCell ref="B29:C29"/>
    <mergeCell ref="B30:C30"/>
    <mergeCell ref="A25:A28"/>
    <mergeCell ref="B25:C28"/>
    <mergeCell ref="A1:F1"/>
    <mergeCell ref="B5:D5"/>
    <mergeCell ref="B6:D6"/>
    <mergeCell ref="A9:E9"/>
    <mergeCell ref="B7:D7"/>
    <mergeCell ref="A2:F2"/>
    <mergeCell ref="A3:A4"/>
    <mergeCell ref="B3:D4"/>
    <mergeCell ref="E3:F3"/>
    <mergeCell ref="A8:D8"/>
    <mergeCell ref="A10:F10"/>
    <mergeCell ref="A21:F21"/>
    <mergeCell ref="A12:F12"/>
    <mergeCell ref="B15:D15"/>
    <mergeCell ref="B16:D16"/>
    <mergeCell ref="A18:D18"/>
    <mergeCell ref="B17:D17"/>
    <mergeCell ref="E13:F13"/>
    <mergeCell ref="B13:D14"/>
    <mergeCell ref="A13:A14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horizontalDpi="4294967295" verticalDpi="4294967295" r:id="rId1"/>
  <rowBreaks count="1" manualBreakCount="1">
    <brk id="2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График бурения </vt:lpstr>
      <vt:lpstr>Расчет отходов бурения - 1 скв.</vt:lpstr>
      <vt:lpstr>Расчет отходов бурения - 2 скв.</vt:lpstr>
      <vt:lpstr>Стоимость утилизации</vt:lpstr>
      <vt:lpstr>'Стоимость утилизации'!Область_печати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Попович Евгения Николаевна</dc:creator>
  <cp:lastModifiedBy>Хамидулин Саяр Гаярович</cp:lastModifiedBy>
  <cp:lastPrinted>2021-09-27T06:37:51Z</cp:lastPrinted>
  <dcterms:created xsi:type="dcterms:W3CDTF">2019-09-13T07:53:40Z</dcterms:created>
  <dcterms:modified xsi:type="dcterms:W3CDTF">2023-04-07T12:04:08Z</dcterms:modified>
</cp:coreProperties>
</file>